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0.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Objects="placeholders" saveExternalLinkValues="0" codeName="DieseArbeitsmappe"/>
  <mc:AlternateContent xmlns:mc="http://schemas.openxmlformats.org/markup-compatibility/2006">
    <mc:Choice Requires="x15">
      <x15ac:absPath xmlns:x15ac="http://schemas.microsoft.com/office/spreadsheetml/2010/11/ac" url="\\lucorp.ch\iwphomes$\Homes\lu16280\Downloads\"/>
    </mc:Choice>
  </mc:AlternateContent>
  <xr:revisionPtr revIDLastSave="0" documentId="8_{B3F7850F-099C-45BE-87E3-778B0A5E7CBF}" xr6:coauthVersionLast="47" xr6:coauthVersionMax="47" xr10:uidLastSave="{00000000-0000-0000-0000-000000000000}"/>
  <workbookProtection workbookAlgorithmName="SHA-512" workbookHashValue="3LG+L0nzmIz9bKrdzg/nzLDRp+ZmzTgKuGx9nw5Umv2I5YWb/9IkAlIyH0UqylpSnHklC3HBPcBONAOLnmsHIg==" workbookSaltValue="TdKW8rwWk2JnfMaSya705w==" workbookSpinCount="100000" lockStructure="1"/>
  <bookViews>
    <workbookView showSheetTabs="0" xWindow="-120" yWindow="-120" windowWidth="30960" windowHeight="16920" tabRatio="642" xr2:uid="{00000000-000D-0000-FFFF-FFFF00000000}"/>
  </bookViews>
  <sheets>
    <sheet name="Hauptübersicht" sheetId="5" r:id="rId1"/>
    <sheet name="Planbilanz" sheetId="1" r:id="rId2"/>
    <sheet name="Planerfolg" sheetId="2" r:id="rId3"/>
    <sheet name="MFR und Kennzahlen" sheetId="3" r:id="rId4"/>
    <sheet name="Investitionsplan" sheetId="4" r:id="rId5"/>
    <sheet name="Liquiditätsplan - Statisch" sheetId="7" r:id="rId6"/>
    <sheet name="Liquiditätsplan - Dynamisch" sheetId="8" r:id="rId7"/>
    <sheet name="Info" sheetId="6" r:id="rId8"/>
  </sheets>
  <definedNames>
    <definedName name="_xlnm.Print_Area" localSheetId="7">Info!$A$3:$N$49</definedName>
    <definedName name="_xlnm.Print_Area" localSheetId="4">Investitionsplan!$B$3:$G$34</definedName>
    <definedName name="_xlnm.Print_Area" localSheetId="6">'Liquiditätsplan - Dynamisch'!$A$3:$AG$70</definedName>
    <definedName name="_xlnm.Print_Area" localSheetId="5">'Liquiditätsplan - Statisch'!$B$3:$AG$70</definedName>
    <definedName name="_xlnm.Print_Area" localSheetId="3">'MFR und Kennzahlen'!$B$3:$E$64</definedName>
    <definedName name="_xlnm.Print_Area" localSheetId="1">Planbilanz!$A$3:$Q$49</definedName>
    <definedName name="_xlnm.Print_Area" localSheetId="2">Planerfolg!$B$3:$P$40</definedName>
    <definedName name="_xlnm.Print_Titles" localSheetId="6">'Liquiditätsplan - Dynamisch'!$B:$I</definedName>
    <definedName name="_xlnm.Print_Titles" localSheetId="5">'Liquiditätsplan - Statisch'!$B:$I</definedName>
    <definedName name="_xlnm.Print_Titles" localSheetId="1">Planbilanz!$5:$5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8" l="1"/>
  <c r="K37" i="8"/>
  <c r="J36" i="8"/>
  <c r="K36" i="8"/>
  <c r="E8" i="2"/>
  <c r="F29" i="8" l="1"/>
  <c r="F30" i="8"/>
  <c r="K32" i="8"/>
  <c r="J34" i="8"/>
  <c r="K34" i="8"/>
  <c r="I34" i="8" s="1"/>
  <c r="J35" i="8"/>
  <c r="K35" i="8"/>
  <c r="L35" i="8"/>
  <c r="M35" i="8"/>
  <c r="N35" i="8"/>
  <c r="O35" i="8"/>
  <c r="P35" i="8"/>
  <c r="Q35" i="8"/>
  <c r="R35" i="8"/>
  <c r="S35" i="8"/>
  <c r="T35" i="8"/>
  <c r="U35" i="8"/>
  <c r="V35" i="8"/>
  <c r="W35" i="8"/>
  <c r="X35" i="8"/>
  <c r="Y35" i="8"/>
  <c r="Z35" i="8"/>
  <c r="AA35" i="8"/>
  <c r="AB35" i="8"/>
  <c r="AC35" i="8"/>
  <c r="AD35" i="8"/>
  <c r="AE35" i="8"/>
  <c r="AF35" i="8"/>
  <c r="AG35" i="8"/>
  <c r="L36" i="8"/>
  <c r="N36" i="8"/>
  <c r="O36" i="8"/>
  <c r="P36" i="8"/>
  <c r="Q36" i="8"/>
  <c r="R36" i="8"/>
  <c r="S36" i="8"/>
  <c r="T36" i="8"/>
  <c r="U36" i="8"/>
  <c r="V36" i="8"/>
  <c r="W36" i="8"/>
  <c r="X36" i="8"/>
  <c r="Y36" i="8"/>
  <c r="Z36" i="8"/>
  <c r="AA36" i="8"/>
  <c r="AB36" i="8"/>
  <c r="AC36" i="8"/>
  <c r="AD36" i="8"/>
  <c r="AE36" i="8"/>
  <c r="AF36" i="8"/>
  <c r="AG36" i="8"/>
  <c r="L37" i="8"/>
  <c r="N37" i="8"/>
  <c r="O37" i="8"/>
  <c r="P37" i="8"/>
  <c r="R37" i="8"/>
  <c r="S37" i="8"/>
  <c r="T37" i="8"/>
  <c r="U37" i="8"/>
  <c r="V37" i="8"/>
  <c r="W37" i="8"/>
  <c r="X37" i="8"/>
  <c r="Y37" i="8"/>
  <c r="Z37" i="8"/>
  <c r="AA37" i="8"/>
  <c r="AB37" i="8"/>
  <c r="AC37" i="8"/>
  <c r="AD37" i="8"/>
  <c r="AE37" i="8"/>
  <c r="AF37" i="8"/>
  <c r="AG37" i="8"/>
  <c r="C38" i="8"/>
  <c r="D38" i="8"/>
  <c r="E38" i="8"/>
  <c r="F38" i="8"/>
  <c r="G38" i="8"/>
  <c r="J38" i="8"/>
  <c r="L38" i="8"/>
  <c r="M38" i="8"/>
  <c r="N38" i="8"/>
  <c r="O38" i="8"/>
  <c r="P38" i="8"/>
  <c r="Q38" i="8"/>
  <c r="R38" i="8"/>
  <c r="S38" i="8"/>
  <c r="T38" i="8"/>
  <c r="U38" i="8"/>
  <c r="V38" i="8"/>
  <c r="W38" i="8"/>
  <c r="X38" i="8"/>
  <c r="Y38" i="8"/>
  <c r="Z38" i="8"/>
  <c r="AA38" i="8"/>
  <c r="AB38" i="8"/>
  <c r="AC38" i="8"/>
  <c r="AD38" i="8"/>
  <c r="AE38" i="8"/>
  <c r="AF38" i="8"/>
  <c r="AG38" i="8"/>
  <c r="C39" i="8"/>
  <c r="D39" i="8"/>
  <c r="E39" i="8"/>
  <c r="F39" i="8"/>
  <c r="G39" i="8"/>
  <c r="J39" i="8"/>
  <c r="K39" i="8"/>
  <c r="L39" i="8"/>
  <c r="M39" i="8"/>
  <c r="M40" i="8" s="1"/>
  <c r="N39" i="8"/>
  <c r="O39" i="8"/>
  <c r="P39" i="8"/>
  <c r="Q39" i="8"/>
  <c r="Q40" i="8" s="1"/>
  <c r="R39" i="8"/>
  <c r="S39" i="8"/>
  <c r="T39" i="8"/>
  <c r="U39" i="8"/>
  <c r="V39" i="8"/>
  <c r="W39" i="8"/>
  <c r="X39" i="8"/>
  <c r="Y39" i="8"/>
  <c r="Z39" i="8"/>
  <c r="AA39" i="8"/>
  <c r="AB39" i="8"/>
  <c r="AC39" i="8"/>
  <c r="AD39" i="8"/>
  <c r="AE39" i="8"/>
  <c r="AF39" i="8"/>
  <c r="AG39" i="8"/>
  <c r="J42" i="8"/>
  <c r="K42" i="8"/>
  <c r="L42" i="8"/>
  <c r="M42" i="8"/>
  <c r="N42" i="8"/>
  <c r="O42" i="8"/>
  <c r="P42" i="8"/>
  <c r="Q42" i="8"/>
  <c r="R42" i="8"/>
  <c r="S42" i="8"/>
  <c r="T42" i="8"/>
  <c r="U42" i="8"/>
  <c r="V42" i="8"/>
  <c r="W42" i="8"/>
  <c r="X42" i="8"/>
  <c r="Y42" i="8"/>
  <c r="Z42" i="8"/>
  <c r="AA42" i="8"/>
  <c r="AB42" i="8"/>
  <c r="AC42" i="8"/>
  <c r="AD42" i="8"/>
  <c r="AE42" i="8"/>
  <c r="AF42" i="8"/>
  <c r="AG42" i="8"/>
  <c r="J43" i="8"/>
  <c r="K43" i="8"/>
  <c r="L43" i="8"/>
  <c r="M43" i="8"/>
  <c r="N43" i="8"/>
  <c r="O43" i="8"/>
  <c r="P43" i="8"/>
  <c r="Q43" i="8"/>
  <c r="R43" i="8"/>
  <c r="S43" i="8"/>
  <c r="T43" i="8"/>
  <c r="U43" i="8"/>
  <c r="V43" i="8"/>
  <c r="W43" i="8"/>
  <c r="X43" i="8"/>
  <c r="Y43" i="8"/>
  <c r="Z43" i="8"/>
  <c r="AA43" i="8"/>
  <c r="AB43" i="8"/>
  <c r="AC43" i="8"/>
  <c r="AD43" i="8"/>
  <c r="AE43" i="8"/>
  <c r="AF43" i="8"/>
  <c r="AG43" i="8"/>
  <c r="L44" i="8"/>
  <c r="N44" i="8"/>
  <c r="O44" i="8"/>
  <c r="P44" i="8"/>
  <c r="Q44" i="8"/>
  <c r="R44" i="8"/>
  <c r="S44" i="8"/>
  <c r="T44" i="8"/>
  <c r="U44" i="8"/>
  <c r="V44" i="8"/>
  <c r="W44" i="8"/>
  <c r="X44" i="8"/>
  <c r="Y44" i="8"/>
  <c r="Z44" i="8"/>
  <c r="AA44" i="8"/>
  <c r="AB44" i="8"/>
  <c r="AC44" i="8"/>
  <c r="AD44" i="8"/>
  <c r="AE44" i="8"/>
  <c r="AF44" i="8"/>
  <c r="AG44" i="8"/>
  <c r="L45" i="8"/>
  <c r="M45" i="8"/>
  <c r="N45" i="8"/>
  <c r="O45" i="8"/>
  <c r="P45" i="8"/>
  <c r="Q45" i="8"/>
  <c r="R45" i="8"/>
  <c r="S45" i="8"/>
  <c r="T45" i="8"/>
  <c r="U45" i="8"/>
  <c r="V45" i="8"/>
  <c r="W45" i="8"/>
  <c r="X45" i="8"/>
  <c r="Y45" i="8"/>
  <c r="Z45" i="8"/>
  <c r="AA45" i="8"/>
  <c r="AB45" i="8"/>
  <c r="AC45" i="8"/>
  <c r="AD45" i="8"/>
  <c r="AE45" i="8"/>
  <c r="AF45" i="8"/>
  <c r="AG45" i="8"/>
  <c r="J46" i="8"/>
  <c r="K46" i="8"/>
  <c r="L46" i="8"/>
  <c r="M46" i="8"/>
  <c r="N46" i="8"/>
  <c r="O46" i="8"/>
  <c r="P46" i="8"/>
  <c r="Q46" i="8"/>
  <c r="R46" i="8"/>
  <c r="S46" i="8"/>
  <c r="T46" i="8"/>
  <c r="U46" i="8"/>
  <c r="V46" i="8"/>
  <c r="W46" i="8"/>
  <c r="X46" i="8"/>
  <c r="Y46" i="8"/>
  <c r="Z46" i="8"/>
  <c r="AA46" i="8"/>
  <c r="AB46" i="8"/>
  <c r="AC46" i="8"/>
  <c r="AD46" i="8"/>
  <c r="AE46" i="8"/>
  <c r="AF46" i="8"/>
  <c r="AG46" i="8"/>
  <c r="J47" i="8"/>
  <c r="K47" i="8"/>
  <c r="L47" i="8"/>
  <c r="M47" i="8"/>
  <c r="N47" i="8"/>
  <c r="O47" i="8"/>
  <c r="P47" i="8"/>
  <c r="Q47" i="8"/>
  <c r="R47" i="8"/>
  <c r="S47" i="8"/>
  <c r="T47" i="8"/>
  <c r="U47" i="8"/>
  <c r="V47" i="8"/>
  <c r="W47" i="8"/>
  <c r="X47" i="8"/>
  <c r="Y47" i="8"/>
  <c r="Z47" i="8"/>
  <c r="AA47" i="8"/>
  <c r="AB47" i="8"/>
  <c r="AC47" i="8"/>
  <c r="AD47" i="8"/>
  <c r="AE47" i="8"/>
  <c r="AF47" i="8"/>
  <c r="AG47" i="8"/>
  <c r="J48" i="8"/>
  <c r="K48" i="8"/>
  <c r="L48" i="8"/>
  <c r="M48" i="8"/>
  <c r="N48" i="8"/>
  <c r="O48" i="8"/>
  <c r="P48" i="8"/>
  <c r="Q48" i="8"/>
  <c r="R48" i="8"/>
  <c r="S48" i="8"/>
  <c r="T48" i="8"/>
  <c r="U48" i="8"/>
  <c r="V48" i="8"/>
  <c r="W48" i="8"/>
  <c r="X48" i="8"/>
  <c r="Y48" i="8"/>
  <c r="Z48" i="8"/>
  <c r="AA48" i="8"/>
  <c r="AB48" i="8"/>
  <c r="AC48" i="8"/>
  <c r="AD48" i="8"/>
  <c r="AE48" i="8"/>
  <c r="AF48" i="8"/>
  <c r="AG48" i="8"/>
  <c r="J49" i="8"/>
  <c r="K49" i="8"/>
  <c r="L49" i="8"/>
  <c r="M49" i="8"/>
  <c r="N49" i="8"/>
  <c r="O49" i="8"/>
  <c r="P49" i="8"/>
  <c r="Q49" i="8"/>
  <c r="R49" i="8"/>
  <c r="S49" i="8"/>
  <c r="T49" i="8"/>
  <c r="U49" i="8"/>
  <c r="V49" i="8"/>
  <c r="W49" i="8"/>
  <c r="X49" i="8"/>
  <c r="Y49" i="8"/>
  <c r="Z49" i="8"/>
  <c r="AA49" i="8"/>
  <c r="AB49" i="8"/>
  <c r="AC49" i="8"/>
  <c r="AD49" i="8"/>
  <c r="AE49" i="8"/>
  <c r="AF49" i="8"/>
  <c r="AG49" i="8"/>
  <c r="J50" i="8"/>
  <c r="K50" i="8"/>
  <c r="L50" i="8"/>
  <c r="M50" i="8"/>
  <c r="N50" i="8"/>
  <c r="O50" i="8"/>
  <c r="P50" i="8"/>
  <c r="Q50" i="8"/>
  <c r="R50" i="8"/>
  <c r="S50" i="8"/>
  <c r="T50" i="8"/>
  <c r="U50" i="8"/>
  <c r="V50" i="8"/>
  <c r="W50" i="8"/>
  <c r="X50" i="8"/>
  <c r="Y50" i="8"/>
  <c r="Z50" i="8"/>
  <c r="AA50" i="8"/>
  <c r="AB50" i="8"/>
  <c r="AC50" i="8"/>
  <c r="AD50" i="8"/>
  <c r="AE50" i="8"/>
  <c r="AF50" i="8"/>
  <c r="AG50" i="8"/>
  <c r="J51" i="8"/>
  <c r="K51" i="8"/>
  <c r="L51" i="8"/>
  <c r="M51" i="8"/>
  <c r="N51" i="8"/>
  <c r="O51" i="8"/>
  <c r="P51" i="8"/>
  <c r="Q51" i="8"/>
  <c r="R51" i="8"/>
  <c r="S51" i="8"/>
  <c r="T51" i="8"/>
  <c r="U51" i="8"/>
  <c r="V51" i="8"/>
  <c r="W51" i="8"/>
  <c r="X51" i="8"/>
  <c r="Y51" i="8"/>
  <c r="Z51" i="8"/>
  <c r="AA51" i="8"/>
  <c r="AB51" i="8"/>
  <c r="AC51" i="8"/>
  <c r="AD51" i="8"/>
  <c r="AE51" i="8"/>
  <c r="AF51" i="8"/>
  <c r="AG51" i="8"/>
  <c r="J52" i="8"/>
  <c r="K52" i="8"/>
  <c r="L52" i="8"/>
  <c r="M52" i="8"/>
  <c r="N52" i="8"/>
  <c r="O52" i="8"/>
  <c r="P52" i="8"/>
  <c r="Q52" i="8"/>
  <c r="R52" i="8"/>
  <c r="S52" i="8"/>
  <c r="T52" i="8"/>
  <c r="U52" i="8"/>
  <c r="V52" i="8"/>
  <c r="W52" i="8"/>
  <c r="X52" i="8"/>
  <c r="Y52" i="8"/>
  <c r="Z52" i="8"/>
  <c r="AA52" i="8"/>
  <c r="AB52" i="8"/>
  <c r="AC52" i="8"/>
  <c r="AD52" i="8"/>
  <c r="AE52" i="8"/>
  <c r="AF52" i="8"/>
  <c r="AG52" i="8"/>
  <c r="J53" i="8"/>
  <c r="K53" i="8"/>
  <c r="L53" i="8"/>
  <c r="M53" i="8"/>
  <c r="N53" i="8"/>
  <c r="O53" i="8"/>
  <c r="P53" i="8"/>
  <c r="Q53" i="8"/>
  <c r="R53" i="8"/>
  <c r="S53" i="8"/>
  <c r="T53" i="8"/>
  <c r="U53" i="8"/>
  <c r="V53" i="8"/>
  <c r="W53" i="8"/>
  <c r="X53" i="8"/>
  <c r="Y53" i="8"/>
  <c r="Z53" i="8"/>
  <c r="AA53" i="8"/>
  <c r="AB53" i="8"/>
  <c r="AC53" i="8"/>
  <c r="AD53" i="8"/>
  <c r="AE53" i="8"/>
  <c r="AF53" i="8"/>
  <c r="AG53" i="8"/>
  <c r="C54" i="8"/>
  <c r="D54" i="8"/>
  <c r="E54" i="8"/>
  <c r="F54" i="8"/>
  <c r="G54" i="8"/>
  <c r="J54" i="8"/>
  <c r="K54" i="8"/>
  <c r="L54" i="8"/>
  <c r="M54" i="8"/>
  <c r="N54" i="8"/>
  <c r="O54" i="8"/>
  <c r="P54" i="8"/>
  <c r="Q54" i="8"/>
  <c r="R54" i="8"/>
  <c r="S54" i="8"/>
  <c r="T54" i="8"/>
  <c r="U54" i="8"/>
  <c r="V54" i="8"/>
  <c r="W54" i="8"/>
  <c r="X54" i="8"/>
  <c r="Y54" i="8"/>
  <c r="Z54" i="8"/>
  <c r="AA54" i="8"/>
  <c r="AB54" i="8"/>
  <c r="AC54" i="8"/>
  <c r="AD54" i="8"/>
  <c r="AE54" i="8"/>
  <c r="AF54" i="8"/>
  <c r="AG54" i="8"/>
  <c r="C55" i="8"/>
  <c r="D55" i="8"/>
  <c r="E55" i="8"/>
  <c r="F55" i="8"/>
  <c r="G55" i="8"/>
  <c r="J55" i="8"/>
  <c r="K55" i="8"/>
  <c r="L55" i="8"/>
  <c r="M55" i="8"/>
  <c r="N55" i="8"/>
  <c r="O55" i="8"/>
  <c r="P55" i="8"/>
  <c r="Q55" i="8"/>
  <c r="R55" i="8"/>
  <c r="S55" i="8"/>
  <c r="T55" i="8"/>
  <c r="U55" i="8"/>
  <c r="V55" i="8"/>
  <c r="W55" i="8"/>
  <c r="X55" i="8"/>
  <c r="Y55" i="8"/>
  <c r="Z55" i="8"/>
  <c r="AA55" i="8"/>
  <c r="AB55" i="8"/>
  <c r="AC55" i="8"/>
  <c r="AD55" i="8"/>
  <c r="AE55" i="8"/>
  <c r="AF55" i="8"/>
  <c r="AG55" i="8"/>
  <c r="J59" i="8"/>
  <c r="K59" i="8"/>
  <c r="L59" i="8"/>
  <c r="M59" i="8"/>
  <c r="N59" i="8"/>
  <c r="O59" i="8"/>
  <c r="P59" i="8"/>
  <c r="Q59" i="8"/>
  <c r="R59" i="8"/>
  <c r="S59" i="8"/>
  <c r="T59" i="8"/>
  <c r="U59" i="8"/>
  <c r="V59" i="8"/>
  <c r="W59" i="8"/>
  <c r="X59" i="8"/>
  <c r="Y59" i="8"/>
  <c r="Z59" i="8"/>
  <c r="AA59" i="8"/>
  <c r="AB59" i="8"/>
  <c r="AC59" i="8"/>
  <c r="AD59" i="8"/>
  <c r="AE59" i="8"/>
  <c r="AF59" i="8"/>
  <c r="AG59" i="8"/>
  <c r="J60" i="8"/>
  <c r="K60" i="8"/>
  <c r="L60" i="8"/>
  <c r="M60" i="8"/>
  <c r="N60" i="8"/>
  <c r="O60" i="8"/>
  <c r="P60" i="8"/>
  <c r="Q60" i="8"/>
  <c r="R60" i="8"/>
  <c r="S60" i="8"/>
  <c r="T60" i="8"/>
  <c r="U60" i="8"/>
  <c r="V60" i="8"/>
  <c r="W60" i="8"/>
  <c r="X60" i="8"/>
  <c r="Y60" i="8"/>
  <c r="Z60" i="8"/>
  <c r="AA60" i="8"/>
  <c r="AB60" i="8"/>
  <c r="AC60" i="8"/>
  <c r="AD60" i="8"/>
  <c r="AE60" i="8"/>
  <c r="AF60" i="8"/>
  <c r="AG60" i="8"/>
  <c r="J61" i="8"/>
  <c r="K61" i="8"/>
  <c r="L61" i="8"/>
  <c r="M61" i="8"/>
  <c r="N61" i="8"/>
  <c r="O61" i="8"/>
  <c r="P61" i="8"/>
  <c r="Q61" i="8"/>
  <c r="R61" i="8"/>
  <c r="S61" i="8"/>
  <c r="T61" i="8"/>
  <c r="U61" i="8"/>
  <c r="V61" i="8"/>
  <c r="W61" i="8"/>
  <c r="X61" i="8"/>
  <c r="Y61" i="8"/>
  <c r="Z61" i="8"/>
  <c r="AA61" i="8"/>
  <c r="AB61" i="8"/>
  <c r="AC61" i="8"/>
  <c r="AD61" i="8"/>
  <c r="AE61" i="8"/>
  <c r="AF61" i="8"/>
  <c r="AG61" i="8"/>
  <c r="J62" i="8"/>
  <c r="K62" i="8"/>
  <c r="L62" i="8"/>
  <c r="M62" i="8"/>
  <c r="N62" i="8"/>
  <c r="O62" i="8"/>
  <c r="P62" i="8"/>
  <c r="Q62" i="8"/>
  <c r="R62" i="8"/>
  <c r="S62" i="8"/>
  <c r="T62" i="8"/>
  <c r="U62" i="8"/>
  <c r="V62" i="8"/>
  <c r="W62" i="8"/>
  <c r="X62" i="8"/>
  <c r="Y62" i="8"/>
  <c r="Z62" i="8"/>
  <c r="AA62" i="8"/>
  <c r="AB62" i="8"/>
  <c r="AC62" i="8"/>
  <c r="AD62" i="8"/>
  <c r="AE62" i="8"/>
  <c r="AF62" i="8"/>
  <c r="AG62" i="8"/>
  <c r="J63" i="8"/>
  <c r="K63" i="8"/>
  <c r="L63" i="8"/>
  <c r="M63" i="8"/>
  <c r="N63" i="8"/>
  <c r="O63" i="8"/>
  <c r="P63" i="8"/>
  <c r="Q63" i="8"/>
  <c r="R63" i="8"/>
  <c r="S63" i="8"/>
  <c r="T63" i="8"/>
  <c r="U63" i="8"/>
  <c r="V63" i="8"/>
  <c r="W63" i="8"/>
  <c r="X63" i="8"/>
  <c r="Y63" i="8"/>
  <c r="Z63" i="8"/>
  <c r="AA63" i="8"/>
  <c r="AB63" i="8"/>
  <c r="AC63" i="8"/>
  <c r="AD63" i="8"/>
  <c r="AE63" i="8"/>
  <c r="AF63" i="8"/>
  <c r="AG63" i="8"/>
  <c r="J64" i="8"/>
  <c r="K64" i="8"/>
  <c r="L64" i="8"/>
  <c r="M64" i="8"/>
  <c r="N64" i="8"/>
  <c r="O64" i="8"/>
  <c r="P64" i="8"/>
  <c r="Q64" i="8"/>
  <c r="R64" i="8"/>
  <c r="S64" i="8"/>
  <c r="T64" i="8"/>
  <c r="U64" i="8"/>
  <c r="V64" i="8"/>
  <c r="W64" i="8"/>
  <c r="X64" i="8"/>
  <c r="Y64" i="8"/>
  <c r="Z64" i="8"/>
  <c r="AA64" i="8"/>
  <c r="AB64" i="8"/>
  <c r="AC64" i="8"/>
  <c r="AD64" i="8"/>
  <c r="AE64" i="8"/>
  <c r="AF64" i="8"/>
  <c r="AG64" i="8"/>
  <c r="J65" i="8"/>
  <c r="K65" i="8"/>
  <c r="L65" i="8"/>
  <c r="M65" i="8"/>
  <c r="N65" i="8"/>
  <c r="O65" i="8"/>
  <c r="P65" i="8"/>
  <c r="Q65" i="8"/>
  <c r="R65" i="8"/>
  <c r="S65" i="8"/>
  <c r="T65" i="8"/>
  <c r="U65" i="8"/>
  <c r="V65" i="8"/>
  <c r="W65" i="8"/>
  <c r="X65" i="8"/>
  <c r="Y65" i="8"/>
  <c r="Z65" i="8"/>
  <c r="AA65" i="8"/>
  <c r="AB65" i="8"/>
  <c r="AC65" i="8"/>
  <c r="AD65" i="8"/>
  <c r="AE65" i="8"/>
  <c r="AF65" i="8"/>
  <c r="AG65" i="8"/>
  <c r="J66" i="8"/>
  <c r="K66" i="8"/>
  <c r="L66" i="8"/>
  <c r="M66" i="8"/>
  <c r="N66" i="8"/>
  <c r="O66" i="8"/>
  <c r="P66" i="8"/>
  <c r="Q66" i="8"/>
  <c r="R66" i="8"/>
  <c r="S66" i="8"/>
  <c r="T66" i="8"/>
  <c r="U66" i="8"/>
  <c r="V66" i="8"/>
  <c r="W66" i="8"/>
  <c r="X66" i="8"/>
  <c r="Y66" i="8"/>
  <c r="Z66" i="8"/>
  <c r="AA66" i="8"/>
  <c r="AB66" i="8"/>
  <c r="AC66" i="8"/>
  <c r="AD66" i="8"/>
  <c r="AE66" i="8"/>
  <c r="AF66" i="8"/>
  <c r="AG66" i="8"/>
  <c r="J69" i="8"/>
  <c r="K69" i="8"/>
  <c r="J32" i="7"/>
  <c r="H34" i="7"/>
  <c r="I34" i="7"/>
  <c r="L34" i="7"/>
  <c r="M34" i="7"/>
  <c r="N34" i="7"/>
  <c r="O34" i="7"/>
  <c r="P34" i="7"/>
  <c r="Q34" i="7"/>
  <c r="R34" i="7"/>
  <c r="S34" i="7"/>
  <c r="T34" i="7"/>
  <c r="U34" i="7"/>
  <c r="V34" i="7"/>
  <c r="W34" i="7"/>
  <c r="X34" i="7"/>
  <c r="Y34" i="7"/>
  <c r="Z34" i="7"/>
  <c r="AA34" i="7"/>
  <c r="AB34" i="7"/>
  <c r="AC34" i="7"/>
  <c r="AD34" i="7"/>
  <c r="AE34" i="7"/>
  <c r="AF34" i="7"/>
  <c r="AG34" i="7"/>
  <c r="H35" i="7"/>
  <c r="I35" i="7"/>
  <c r="H36" i="7"/>
  <c r="I36" i="7"/>
  <c r="H37" i="7"/>
  <c r="I37" i="7"/>
  <c r="H38" i="7"/>
  <c r="I38" i="7"/>
  <c r="H39" i="7"/>
  <c r="I39" i="7"/>
  <c r="J40" i="7"/>
  <c r="K40" i="7"/>
  <c r="L40" i="7"/>
  <c r="M40" i="7"/>
  <c r="N40" i="7"/>
  <c r="O40" i="7"/>
  <c r="P40" i="7"/>
  <c r="Q40" i="7"/>
  <c r="R40" i="7"/>
  <c r="S40" i="7"/>
  <c r="T40" i="7"/>
  <c r="U40" i="7"/>
  <c r="V40" i="7"/>
  <c r="W40" i="7"/>
  <c r="X40" i="7"/>
  <c r="Y40" i="7"/>
  <c r="Z40" i="7"/>
  <c r="AA40" i="7"/>
  <c r="AB40" i="7"/>
  <c r="AC40" i="7"/>
  <c r="AD40" i="7"/>
  <c r="AE40" i="7"/>
  <c r="AF40" i="7"/>
  <c r="AG40" i="7"/>
  <c r="W41" i="7"/>
  <c r="AE41"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J56" i="7"/>
  <c r="K56" i="7"/>
  <c r="L56" i="7"/>
  <c r="M56" i="7"/>
  <c r="N56" i="7"/>
  <c r="O56" i="7"/>
  <c r="P56" i="7"/>
  <c r="Q56" i="7"/>
  <c r="R56" i="7"/>
  <c r="S56" i="7"/>
  <c r="T56" i="7"/>
  <c r="U56" i="7"/>
  <c r="V56" i="7"/>
  <c r="W56" i="7"/>
  <c r="X56" i="7"/>
  <c r="Y56" i="7"/>
  <c r="Z56" i="7"/>
  <c r="AA56" i="7"/>
  <c r="AB56" i="7"/>
  <c r="AC56" i="7"/>
  <c r="AD56" i="7"/>
  <c r="AE56" i="7"/>
  <c r="AF56" i="7"/>
  <c r="AG56" i="7"/>
  <c r="O57" i="7"/>
  <c r="O67" i="7" s="1"/>
  <c r="S57" i="7"/>
  <c r="W57" i="7"/>
  <c r="W67" i="7" s="1"/>
  <c r="AA57" i="7"/>
  <c r="AA67" i="7" s="1"/>
  <c r="AE57" i="7"/>
  <c r="AE67" i="7" s="1"/>
  <c r="H59" i="7"/>
  <c r="I59" i="7"/>
  <c r="H60" i="7"/>
  <c r="I60" i="7"/>
  <c r="H61" i="7"/>
  <c r="I61" i="7"/>
  <c r="H62" i="7"/>
  <c r="I62" i="7"/>
  <c r="H63" i="7"/>
  <c r="I63" i="7"/>
  <c r="H64" i="7"/>
  <c r="I64" i="7"/>
  <c r="H65" i="7"/>
  <c r="I65" i="7"/>
  <c r="H66" i="7"/>
  <c r="I66" i="7"/>
  <c r="S67" i="7"/>
  <c r="L69" i="7"/>
  <c r="L69" i="8" s="1"/>
  <c r="M69" i="7"/>
  <c r="M69" i="8" s="1"/>
  <c r="B7" i="3"/>
  <c r="C7" i="3"/>
  <c r="B8" i="3"/>
  <c r="C8" i="3"/>
  <c r="C13" i="3"/>
  <c r="C15" i="3"/>
  <c r="C16" i="3"/>
  <c r="C17" i="3"/>
  <c r="C18" i="3"/>
  <c r="C19" i="3"/>
  <c r="C20" i="3"/>
  <c r="C21" i="3"/>
  <c r="C23" i="3"/>
  <c r="C24" i="3"/>
  <c r="C25" i="3"/>
  <c r="C26" i="3"/>
  <c r="C28" i="3"/>
  <c r="C29" i="3"/>
  <c r="C30" i="3"/>
  <c r="C31" i="3"/>
  <c r="C32" i="3"/>
  <c r="C33" i="3"/>
  <c r="C34" i="3"/>
  <c r="I11" i="1"/>
  <c r="I31" i="1" s="1"/>
  <c r="K11" i="1"/>
  <c r="C43" i="3" s="1"/>
  <c r="M11" i="1"/>
  <c r="D43" i="3" s="1"/>
  <c r="O11" i="1"/>
  <c r="E11" i="3" s="1"/>
  <c r="I18" i="1"/>
  <c r="K18" i="1"/>
  <c r="M18" i="1"/>
  <c r="O18" i="1"/>
  <c r="I27" i="1"/>
  <c r="K27" i="1"/>
  <c r="M27" i="1"/>
  <c r="O27" i="1"/>
  <c r="J31" i="1"/>
  <c r="L31" i="1"/>
  <c r="N31" i="1"/>
  <c r="P31" i="1"/>
  <c r="I37" i="1"/>
  <c r="K37" i="1"/>
  <c r="M37" i="1"/>
  <c r="O37" i="1"/>
  <c r="I42" i="1"/>
  <c r="K42" i="1"/>
  <c r="M42" i="1"/>
  <c r="O42" i="1"/>
  <c r="I47" i="1"/>
  <c r="K47" i="1"/>
  <c r="M47" i="1"/>
  <c r="O47" i="1"/>
  <c r="O48" i="1"/>
  <c r="B7" i="2"/>
  <c r="E7" i="2"/>
  <c r="B8" i="2"/>
  <c r="J11" i="2"/>
  <c r="L11" i="2"/>
  <c r="N11" i="2"/>
  <c r="P11" i="2"/>
  <c r="J12" i="2"/>
  <c r="L12" i="2"/>
  <c r="N12" i="2"/>
  <c r="P12" i="2"/>
  <c r="J13" i="2"/>
  <c r="L13" i="2"/>
  <c r="N13" i="2"/>
  <c r="P13" i="2"/>
  <c r="J14" i="2"/>
  <c r="L14" i="2"/>
  <c r="N14" i="2"/>
  <c r="P14" i="2"/>
  <c r="I15" i="2"/>
  <c r="K15" i="2"/>
  <c r="K18" i="2" s="1"/>
  <c r="M15" i="2"/>
  <c r="O15" i="2"/>
  <c r="O18" i="2" s="1"/>
  <c r="J16" i="2"/>
  <c r="L16" i="2"/>
  <c r="N16" i="2"/>
  <c r="P16" i="2"/>
  <c r="J17" i="2"/>
  <c r="L17" i="2"/>
  <c r="N17" i="2"/>
  <c r="P17" i="2"/>
  <c r="I18" i="2"/>
  <c r="I22" i="2" s="1"/>
  <c r="J18" i="2"/>
  <c r="M18" i="2"/>
  <c r="N18" i="2" s="1"/>
  <c r="J19" i="2"/>
  <c r="L19" i="2"/>
  <c r="N19" i="2"/>
  <c r="P19" i="2"/>
  <c r="J20" i="2"/>
  <c r="L20" i="2"/>
  <c r="N20" i="2"/>
  <c r="P20" i="2"/>
  <c r="J21" i="2"/>
  <c r="L21" i="2"/>
  <c r="N21" i="2"/>
  <c r="P21" i="2"/>
  <c r="M22" i="2"/>
  <c r="N22" i="2" s="1"/>
  <c r="J23" i="2"/>
  <c r="L23" i="2"/>
  <c r="N23" i="2"/>
  <c r="P23" i="2"/>
  <c r="J24" i="2"/>
  <c r="L24" i="2"/>
  <c r="N24" i="2"/>
  <c r="P24" i="2"/>
  <c r="J25" i="2"/>
  <c r="L25" i="2"/>
  <c r="N25" i="2"/>
  <c r="P25" i="2"/>
  <c r="J26" i="2"/>
  <c r="L26" i="2"/>
  <c r="N26" i="2"/>
  <c r="P26" i="2"/>
  <c r="J27" i="2"/>
  <c r="L27" i="2"/>
  <c r="N27" i="2"/>
  <c r="P27" i="2"/>
  <c r="J28" i="2"/>
  <c r="L28" i="2"/>
  <c r="N28" i="2"/>
  <c r="P28" i="2"/>
  <c r="J29" i="2"/>
  <c r="L29" i="2"/>
  <c r="N29" i="2"/>
  <c r="P29" i="2"/>
  <c r="J30" i="2"/>
  <c r="L30" i="2"/>
  <c r="N30" i="2"/>
  <c r="P30" i="2"/>
  <c r="J31" i="2"/>
  <c r="L31" i="2"/>
  <c r="N31" i="2"/>
  <c r="P31" i="2"/>
  <c r="J32" i="2"/>
  <c r="L32" i="2"/>
  <c r="N32" i="2"/>
  <c r="P32" i="2"/>
  <c r="J35" i="2"/>
  <c r="L35" i="2"/>
  <c r="N35" i="2"/>
  <c r="P35" i="2"/>
  <c r="J36" i="2"/>
  <c r="L36" i="2"/>
  <c r="N36" i="2"/>
  <c r="P36" i="2"/>
  <c r="J37" i="2"/>
  <c r="L37" i="2"/>
  <c r="N37" i="2"/>
  <c r="P37" i="2"/>
  <c r="J38" i="2"/>
  <c r="L38" i="2"/>
  <c r="N38" i="2"/>
  <c r="P38" i="2"/>
  <c r="K57" i="7" l="1"/>
  <c r="K67" i="7" s="1"/>
  <c r="AA41" i="7"/>
  <c r="S41" i="7"/>
  <c r="S58" i="7" s="1"/>
  <c r="S68" i="7" s="1"/>
  <c r="O41" i="7"/>
  <c r="I64" i="8"/>
  <c r="I50" i="8"/>
  <c r="H44" i="8"/>
  <c r="H43" i="8"/>
  <c r="Y40" i="8"/>
  <c r="H36" i="8"/>
  <c r="M31" i="1"/>
  <c r="K10" i="2"/>
  <c r="I10" i="2" s="1"/>
  <c r="K31" i="1"/>
  <c r="I33" i="2"/>
  <c r="J22" i="2"/>
  <c r="M33" i="2"/>
  <c r="K41" i="7"/>
  <c r="AF57" i="7"/>
  <c r="AF67" i="7" s="1"/>
  <c r="AB57" i="7"/>
  <c r="AB67" i="7" s="1"/>
  <c r="X57" i="7"/>
  <c r="X67" i="7" s="1"/>
  <c r="T57" i="7"/>
  <c r="T67" i="7" s="1"/>
  <c r="P57" i="7"/>
  <c r="P67" i="7" s="1"/>
  <c r="L57" i="7"/>
  <c r="L67" i="7" s="1"/>
  <c r="AA58" i="7"/>
  <c r="AA68" i="7" s="1"/>
  <c r="R76" i="7" s="1"/>
  <c r="R78" i="7" s="1"/>
  <c r="K58" i="7"/>
  <c r="K68" i="7" s="1"/>
  <c r="K70" i="7" s="1"/>
  <c r="AF41" i="7"/>
  <c r="AF58" i="7" s="1"/>
  <c r="AF68" i="7" s="1"/>
  <c r="U72" i="7" s="1"/>
  <c r="U74" i="7" s="1"/>
  <c r="AB41" i="7"/>
  <c r="AB58" i="7" s="1"/>
  <c r="AB68" i="7" s="1"/>
  <c r="S72" i="7" s="1"/>
  <c r="S74" i="7" s="1"/>
  <c r="X41" i="7"/>
  <c r="X58" i="7" s="1"/>
  <c r="X68" i="7" s="1"/>
  <c r="Q72" i="7" s="1"/>
  <c r="Q74" i="7" s="1"/>
  <c r="T41" i="7"/>
  <c r="T58" i="7" s="1"/>
  <c r="T68" i="7" s="1"/>
  <c r="O72" i="7" s="1"/>
  <c r="O74" i="7" s="1"/>
  <c r="P41" i="7"/>
  <c r="P58" i="7" s="1"/>
  <c r="P68" i="7" s="1"/>
  <c r="L41" i="7"/>
  <c r="L58" i="7" s="1"/>
  <c r="L68" i="7" s="1"/>
  <c r="L70" i="7" s="1"/>
  <c r="AD56" i="8"/>
  <c r="R56" i="8"/>
  <c r="I28" i="1"/>
  <c r="O10" i="2"/>
  <c r="O31" i="1"/>
  <c r="AG40" i="8"/>
  <c r="AC40" i="8"/>
  <c r="U40" i="8"/>
  <c r="H65" i="8"/>
  <c r="H63" i="8"/>
  <c r="H61" i="8"/>
  <c r="H59" i="8"/>
  <c r="I55" i="8"/>
  <c r="Z56" i="8"/>
  <c r="V56" i="8"/>
  <c r="N56" i="8"/>
  <c r="J56" i="8"/>
  <c r="AE56" i="8"/>
  <c r="W56" i="8"/>
  <c r="O56" i="8"/>
  <c r="K48" i="1"/>
  <c r="C35" i="3"/>
  <c r="M72" i="7"/>
  <c r="M74" i="7" s="1"/>
  <c r="AA56" i="8"/>
  <c r="M48" i="1"/>
  <c r="E43" i="3"/>
  <c r="C27" i="3"/>
  <c r="O69" i="7"/>
  <c r="H55" i="8"/>
  <c r="H53" i="8"/>
  <c r="H51" i="8"/>
  <c r="H49" i="8"/>
  <c r="H47" i="8"/>
  <c r="H45" i="8"/>
  <c r="I38" i="8"/>
  <c r="AD40" i="8"/>
  <c r="AD57" i="8" s="1"/>
  <c r="AD67" i="8" s="1"/>
  <c r="Z40" i="8"/>
  <c r="Z57" i="8" s="1"/>
  <c r="Z67" i="8" s="1"/>
  <c r="V40" i="8"/>
  <c r="V57" i="8" s="1"/>
  <c r="V67" i="8" s="1"/>
  <c r="R40" i="8"/>
  <c r="N40" i="8"/>
  <c r="I35" i="8"/>
  <c r="N33" i="2"/>
  <c r="I48" i="1"/>
  <c r="M28" i="1"/>
  <c r="D18" i="3" s="1"/>
  <c r="N69" i="7"/>
  <c r="P69" i="7" s="1"/>
  <c r="AE58" i="7"/>
  <c r="AE68" i="7" s="1"/>
  <c r="T76" i="7" s="1"/>
  <c r="T78" i="7" s="1"/>
  <c r="W58" i="7"/>
  <c r="W68" i="7" s="1"/>
  <c r="P76" i="7" s="1"/>
  <c r="P78" i="7" s="1"/>
  <c r="O58" i="7"/>
  <c r="O68" i="7" s="1"/>
  <c r="AD41" i="7"/>
  <c r="AD58" i="7" s="1"/>
  <c r="AD68" i="7" s="1"/>
  <c r="T72" i="7" s="1"/>
  <c r="T74" i="7" s="1"/>
  <c r="Z41" i="7"/>
  <c r="Z58" i="7" s="1"/>
  <c r="Z68" i="7" s="1"/>
  <c r="R72" i="7" s="1"/>
  <c r="R74" i="7" s="1"/>
  <c r="V41" i="7"/>
  <c r="V58" i="7" s="1"/>
  <c r="V68" i="7" s="1"/>
  <c r="P72" i="7" s="1"/>
  <c r="P74" i="7" s="1"/>
  <c r="R41" i="7"/>
  <c r="R58" i="7" s="1"/>
  <c r="R68" i="7" s="1"/>
  <c r="N72" i="7" s="1"/>
  <c r="N74" i="7" s="1"/>
  <c r="N41" i="7"/>
  <c r="N58" i="7" s="1"/>
  <c r="N68" i="7" s="1"/>
  <c r="N70" i="7" s="1"/>
  <c r="H64" i="8"/>
  <c r="H62" i="8"/>
  <c r="H60" i="8"/>
  <c r="AF56" i="8"/>
  <c r="AB56" i="8"/>
  <c r="X56" i="8"/>
  <c r="T56" i="8"/>
  <c r="P56" i="8"/>
  <c r="L56" i="8"/>
  <c r="I52" i="8"/>
  <c r="I48" i="8"/>
  <c r="I46" i="8"/>
  <c r="AE40" i="8"/>
  <c r="AE57" i="8" s="1"/>
  <c r="AE67" i="8" s="1"/>
  <c r="AA40" i="8"/>
  <c r="W40" i="8"/>
  <c r="S40" i="8"/>
  <c r="S56" i="8"/>
  <c r="K28" i="1"/>
  <c r="L18" i="1" s="1"/>
  <c r="I56" i="7"/>
  <c r="I40" i="7"/>
  <c r="I41" i="7" s="1"/>
  <c r="I58" i="7" s="1"/>
  <c r="I68" i="7" s="1"/>
  <c r="I65" i="8"/>
  <c r="I63" i="8"/>
  <c r="I61" i="8"/>
  <c r="I59" i="8"/>
  <c r="I54" i="8"/>
  <c r="H52" i="8"/>
  <c r="H50" i="8"/>
  <c r="H48" i="8"/>
  <c r="H46" i="8"/>
  <c r="H42" i="8"/>
  <c r="H39" i="8"/>
  <c r="O40" i="8"/>
  <c r="AF40" i="8"/>
  <c r="AB40" i="8"/>
  <c r="AB57" i="8" s="1"/>
  <c r="AB67" i="8" s="1"/>
  <c r="X40" i="8"/>
  <c r="T40" i="8"/>
  <c r="H35" i="8"/>
  <c r="K22" i="2"/>
  <c r="L18" i="2"/>
  <c r="N76" i="7"/>
  <c r="N78" i="7" s="1"/>
  <c r="O22" i="2"/>
  <c r="P18" i="2"/>
  <c r="D34" i="3"/>
  <c r="D63" i="3"/>
  <c r="D25" i="3"/>
  <c r="D56" i="3"/>
  <c r="D31" i="3"/>
  <c r="D53" i="3"/>
  <c r="D24" i="3"/>
  <c r="D59" i="3"/>
  <c r="D32" i="3"/>
  <c r="C48" i="3"/>
  <c r="C56" i="3"/>
  <c r="C62" i="3"/>
  <c r="L27" i="1"/>
  <c r="C47" i="3"/>
  <c r="C53" i="3"/>
  <c r="C45" i="3"/>
  <c r="C57" i="3"/>
  <c r="C46" i="3"/>
  <c r="C64" i="3"/>
  <c r="L37" i="1"/>
  <c r="L42" i="1"/>
  <c r="C52" i="3"/>
  <c r="C51" i="3"/>
  <c r="C63" i="3"/>
  <c r="I57" i="7"/>
  <c r="I67" i="7" s="1"/>
  <c r="J32" i="8"/>
  <c r="L32" i="8" s="1"/>
  <c r="N32" i="8" s="1"/>
  <c r="P32" i="8" s="1"/>
  <c r="R32" i="8" s="1"/>
  <c r="T32" i="8" s="1"/>
  <c r="V32" i="8" s="1"/>
  <c r="X32" i="8" s="1"/>
  <c r="Z32" i="8" s="1"/>
  <c r="AB32" i="8" s="1"/>
  <c r="AD32" i="8" s="1"/>
  <c r="AF32" i="8" s="1"/>
  <c r="L32" i="7"/>
  <c r="N32" i="7" s="1"/>
  <c r="P32" i="7" s="1"/>
  <c r="R32" i="7" s="1"/>
  <c r="T32" i="7" s="1"/>
  <c r="V32" i="7" s="1"/>
  <c r="X32" i="7" s="1"/>
  <c r="Z32" i="7" s="1"/>
  <c r="AB32" i="7" s="1"/>
  <c r="AD32" i="7" s="1"/>
  <c r="AF32" i="7" s="1"/>
  <c r="H40" i="7"/>
  <c r="H41" i="7" s="1"/>
  <c r="D11" i="3"/>
  <c r="Q69" i="7"/>
  <c r="L76" i="7"/>
  <c r="L78" i="7" s="1"/>
  <c r="J27" i="1"/>
  <c r="M10" i="2"/>
  <c r="O28" i="1"/>
  <c r="C11" i="3"/>
  <c r="N69" i="8"/>
  <c r="AD57" i="7"/>
  <c r="AD67" i="7" s="1"/>
  <c r="Z57" i="7"/>
  <c r="Z67" i="7" s="1"/>
  <c r="V57" i="7"/>
  <c r="V67" i="7" s="1"/>
  <c r="R57" i="7"/>
  <c r="R67" i="7" s="1"/>
  <c r="N57" i="7"/>
  <c r="N67" i="7" s="1"/>
  <c r="J41" i="7"/>
  <c r="J58" i="7" s="1"/>
  <c r="J68" i="7" s="1"/>
  <c r="J57" i="7"/>
  <c r="J67" i="7" s="1"/>
  <c r="AG41" i="7"/>
  <c r="AG58" i="7" s="1"/>
  <c r="AG68" i="7" s="1"/>
  <c r="AC41" i="7"/>
  <c r="AC58" i="7" s="1"/>
  <c r="AC68" i="7" s="1"/>
  <c r="Y41" i="7"/>
  <c r="Y58" i="7" s="1"/>
  <c r="Y68" i="7" s="1"/>
  <c r="U41" i="7"/>
  <c r="U58" i="7" s="1"/>
  <c r="U68" i="7" s="1"/>
  <c r="Q41" i="7"/>
  <c r="Q58" i="7" s="1"/>
  <c r="Q68" i="7" s="1"/>
  <c r="M41" i="7"/>
  <c r="M58" i="7" s="1"/>
  <c r="M68" i="7" s="1"/>
  <c r="H56" i="7"/>
  <c r="AG57" i="7"/>
  <c r="AG67" i="7" s="1"/>
  <c r="AC57" i="7"/>
  <c r="AC67" i="7" s="1"/>
  <c r="Y57" i="7"/>
  <c r="Y67" i="7" s="1"/>
  <c r="U57" i="7"/>
  <c r="U67" i="7" s="1"/>
  <c r="Q57" i="7"/>
  <c r="Q67" i="7" s="1"/>
  <c r="M57" i="7"/>
  <c r="M67" i="7" s="1"/>
  <c r="I60" i="8"/>
  <c r="V34" i="8"/>
  <c r="AD34" i="8"/>
  <c r="Z34" i="8"/>
  <c r="I49" i="8"/>
  <c r="J40" i="8"/>
  <c r="H34" i="8"/>
  <c r="I66" i="8"/>
  <c r="I47" i="8"/>
  <c r="AG56" i="8"/>
  <c r="AC56" i="8"/>
  <c r="Y56" i="8"/>
  <c r="Y57" i="8" s="1"/>
  <c r="Y67" i="8" s="1"/>
  <c r="U56" i="8"/>
  <c r="Q56" i="8"/>
  <c r="Q57" i="8" s="1"/>
  <c r="Q67" i="8" s="1"/>
  <c r="M56" i="8"/>
  <c r="M57" i="8" s="1"/>
  <c r="M67" i="8" s="1"/>
  <c r="I42" i="8"/>
  <c r="I39" i="8"/>
  <c r="AG34" i="8"/>
  <c r="AC34" i="8"/>
  <c r="Y34" i="8"/>
  <c r="Y41" i="8" s="1"/>
  <c r="U34" i="8"/>
  <c r="Q34" i="8"/>
  <c r="Q41" i="8" s="1"/>
  <c r="M34" i="8"/>
  <c r="M41" i="8" s="1"/>
  <c r="R34" i="8"/>
  <c r="H66" i="8"/>
  <c r="K56" i="8"/>
  <c r="H54" i="8"/>
  <c r="I53" i="8"/>
  <c r="P40" i="8"/>
  <c r="L40" i="8"/>
  <c r="L57" i="8" s="1"/>
  <c r="L67" i="8" s="1"/>
  <c r="I62" i="8"/>
  <c r="I51" i="8"/>
  <c r="I43" i="8"/>
  <c r="H38" i="8"/>
  <c r="AE34" i="8"/>
  <c r="AA34" i="8"/>
  <c r="W34" i="8"/>
  <c r="W41" i="8" s="1"/>
  <c r="S34" i="8"/>
  <c r="O34" i="8"/>
  <c r="O41" i="8" s="1"/>
  <c r="K40" i="8"/>
  <c r="AF34" i="8"/>
  <c r="AB34" i="8"/>
  <c r="X34" i="8"/>
  <c r="X41" i="8" s="1"/>
  <c r="T34" i="8"/>
  <c r="P34" i="8"/>
  <c r="I36" i="8"/>
  <c r="M34" i="2" l="1"/>
  <c r="N34" i="2" s="1"/>
  <c r="M39" i="2"/>
  <c r="I34" i="2"/>
  <c r="J34" i="2" s="1"/>
  <c r="J33" i="2"/>
  <c r="I39" i="2"/>
  <c r="K72" i="7"/>
  <c r="K74" i="7" s="1"/>
  <c r="L72" i="7"/>
  <c r="L74" i="7" s="1"/>
  <c r="I40" i="8"/>
  <c r="I41" i="8" s="1"/>
  <c r="R57" i="8"/>
  <c r="R67" i="8" s="1"/>
  <c r="O70" i="7"/>
  <c r="X58" i="8"/>
  <c r="X68" i="8" s="1"/>
  <c r="Q72" i="8" s="1"/>
  <c r="Q74" i="8" s="1"/>
  <c r="AG41" i="8"/>
  <c r="AG58" i="8" s="1"/>
  <c r="AG68" i="8" s="1"/>
  <c r="U76" i="8" s="1"/>
  <c r="U78" i="8" s="1"/>
  <c r="AG57" i="8"/>
  <c r="AG67" i="8" s="1"/>
  <c r="AD41" i="8"/>
  <c r="AD58" i="8" s="1"/>
  <c r="AD68" i="8" s="1"/>
  <c r="T72" i="8" s="1"/>
  <c r="T74" i="8" s="1"/>
  <c r="J76" i="7"/>
  <c r="W57" i="8"/>
  <c r="W67" i="8" s="1"/>
  <c r="J57" i="8"/>
  <c r="J67" i="8" s="1"/>
  <c r="S57" i="8"/>
  <c r="S67" i="8" s="1"/>
  <c r="U41" i="8"/>
  <c r="U58" i="8" s="1"/>
  <c r="U68" i="8" s="1"/>
  <c r="O76" i="8" s="1"/>
  <c r="O78" i="8" s="1"/>
  <c r="U57" i="8"/>
  <c r="U67" i="8" s="1"/>
  <c r="T57" i="8"/>
  <c r="T67" i="8" s="1"/>
  <c r="AC41" i="8"/>
  <c r="AC58" i="8" s="1"/>
  <c r="AC68" i="8" s="1"/>
  <c r="S76" i="8" s="1"/>
  <c r="S78" i="8" s="1"/>
  <c r="AC57" i="8"/>
  <c r="AC67" i="8" s="1"/>
  <c r="Z41" i="8"/>
  <c r="Z58" i="8" s="1"/>
  <c r="Z68" i="8" s="1"/>
  <c r="R72" i="8" s="1"/>
  <c r="R74" i="8" s="1"/>
  <c r="O57" i="8"/>
  <c r="O67" i="8" s="1"/>
  <c r="L47" i="1"/>
  <c r="C58" i="3"/>
  <c r="C59" i="3"/>
  <c r="J18" i="1"/>
  <c r="J37" i="1"/>
  <c r="J42" i="1"/>
  <c r="J47" i="1"/>
  <c r="O58" i="8"/>
  <c r="O68" i="8" s="1"/>
  <c r="L76" i="8" s="1"/>
  <c r="L78" i="8" s="1"/>
  <c r="S41" i="8"/>
  <c r="S58" i="8" s="1"/>
  <c r="S68" i="8" s="1"/>
  <c r="N76" i="8" s="1"/>
  <c r="N78" i="8" s="1"/>
  <c r="AE41" i="8"/>
  <c r="AE58" i="8" s="1"/>
  <c r="AE68" i="8" s="1"/>
  <c r="T76" i="8" s="1"/>
  <c r="T78" i="8" s="1"/>
  <c r="AB41" i="8"/>
  <c r="AB58" i="8" s="1"/>
  <c r="AB68" i="8" s="1"/>
  <c r="S72" i="8" s="1"/>
  <c r="S74" i="8" s="1"/>
  <c r="Y58" i="8"/>
  <c r="Y68" i="8" s="1"/>
  <c r="Q76" i="8" s="1"/>
  <c r="Q78" i="8" s="1"/>
  <c r="AF41" i="8"/>
  <c r="W58" i="8"/>
  <c r="W68" i="8" s="1"/>
  <c r="P76" i="8" s="1"/>
  <c r="P78" i="8" s="1"/>
  <c r="M58" i="8"/>
  <c r="M68" i="8" s="1"/>
  <c r="N57" i="8"/>
  <c r="N67" i="8" s="1"/>
  <c r="T41" i="8"/>
  <c r="T58" i="8" s="1"/>
  <c r="T68" i="8" s="1"/>
  <c r="O72" i="8" s="1"/>
  <c r="O74" i="8" s="1"/>
  <c r="Q58" i="8"/>
  <c r="Q68" i="8" s="1"/>
  <c r="M76" i="8" s="1"/>
  <c r="M78" i="8" s="1"/>
  <c r="V41" i="8"/>
  <c r="V58" i="8" s="1"/>
  <c r="V68" i="8" s="1"/>
  <c r="P72" i="8" s="1"/>
  <c r="P74" i="8" s="1"/>
  <c r="X57" i="8"/>
  <c r="X67" i="8" s="1"/>
  <c r="AA57" i="8"/>
  <c r="AA67" i="8" s="1"/>
  <c r="AF57" i="8"/>
  <c r="AF67" i="8" s="1"/>
  <c r="N47" i="1"/>
  <c r="D20" i="3"/>
  <c r="D58" i="3"/>
  <c r="D16" i="3"/>
  <c r="N18" i="1"/>
  <c r="D23" i="3"/>
  <c r="D48" i="3"/>
  <c r="D21" i="3"/>
  <c r="D57" i="3"/>
  <c r="D30" i="3"/>
  <c r="N37" i="1"/>
  <c r="D12" i="3"/>
  <c r="D46" i="3"/>
  <c r="N27" i="1"/>
  <c r="D64" i="3"/>
  <c r="D19" i="3"/>
  <c r="D33" i="3"/>
  <c r="D17" i="3"/>
  <c r="D51" i="3"/>
  <c r="D26" i="3"/>
  <c r="D47" i="3"/>
  <c r="N42" i="1"/>
  <c r="D28" i="3"/>
  <c r="D62" i="3"/>
  <c r="D52" i="3"/>
  <c r="D15" i="3"/>
  <c r="D29" i="3"/>
  <c r="D13" i="3"/>
  <c r="D45" i="3"/>
  <c r="P69" i="8"/>
  <c r="R69" i="7"/>
  <c r="H40" i="8"/>
  <c r="O69" i="8"/>
  <c r="H58" i="7"/>
  <c r="H68" i="7" s="1"/>
  <c r="AF58" i="8"/>
  <c r="AF68" i="8" s="1"/>
  <c r="U72" i="8" s="1"/>
  <c r="U74" i="8" s="1"/>
  <c r="AA41" i="8"/>
  <c r="AA58" i="8" s="1"/>
  <c r="AA68" i="8" s="1"/>
  <c r="R76" i="8" s="1"/>
  <c r="R78" i="8" s="1"/>
  <c r="P57" i="8"/>
  <c r="P67" i="8" s="1"/>
  <c r="H56" i="8"/>
  <c r="R41" i="8"/>
  <c r="R58" i="8" s="1"/>
  <c r="R68" i="8" s="1"/>
  <c r="N72" i="8" s="1"/>
  <c r="N74" i="8" s="1"/>
  <c r="I56" i="8"/>
  <c r="P70" i="7"/>
  <c r="K76" i="7"/>
  <c r="K78" i="7" s="1"/>
  <c r="M70" i="7"/>
  <c r="E15" i="3"/>
  <c r="E19" i="3"/>
  <c r="E23" i="3"/>
  <c r="E31" i="3"/>
  <c r="E46" i="3"/>
  <c r="E52" i="3"/>
  <c r="E58" i="3"/>
  <c r="E64" i="3"/>
  <c r="P18" i="1"/>
  <c r="P27" i="1"/>
  <c r="E18" i="3"/>
  <c r="E26" i="3"/>
  <c r="E30" i="3"/>
  <c r="E34" i="3"/>
  <c r="E45" i="3"/>
  <c r="E51" i="3"/>
  <c r="E57" i="3"/>
  <c r="E47" i="3"/>
  <c r="E59" i="3"/>
  <c r="E63" i="3"/>
  <c r="E53" i="3"/>
  <c r="E13" i="3"/>
  <c r="E17" i="3"/>
  <c r="E21" i="3"/>
  <c r="E25" i="3"/>
  <c r="E29" i="3"/>
  <c r="E33" i="3"/>
  <c r="E48" i="3"/>
  <c r="P37" i="1"/>
  <c r="P42" i="1"/>
  <c r="P47" i="1"/>
  <c r="E12" i="3"/>
  <c r="E62" i="3"/>
  <c r="E16" i="3"/>
  <c r="E20" i="3"/>
  <c r="E24" i="3"/>
  <c r="E28" i="3"/>
  <c r="E32" i="3"/>
  <c r="E56" i="3"/>
  <c r="J78" i="7"/>
  <c r="Q70" i="7"/>
  <c r="M76" i="7"/>
  <c r="M78" i="7" s="1"/>
  <c r="U76" i="7"/>
  <c r="U78" i="7" s="1"/>
  <c r="Q69" i="8"/>
  <c r="S69" i="7"/>
  <c r="O33" i="2"/>
  <c r="P22" i="2"/>
  <c r="S76" i="7"/>
  <c r="S78" i="7" s="1"/>
  <c r="P41" i="8"/>
  <c r="P58" i="8" s="1"/>
  <c r="P68" i="8" s="1"/>
  <c r="J41" i="8"/>
  <c r="J58" i="8" s="1"/>
  <c r="J68" i="8" s="1"/>
  <c r="O76" i="7"/>
  <c r="O78" i="7" s="1"/>
  <c r="K57" i="8"/>
  <c r="K67" i="8" s="1"/>
  <c r="K41" i="8"/>
  <c r="K58" i="8" s="1"/>
  <c r="K68" i="8" s="1"/>
  <c r="L34" i="8" s="1"/>
  <c r="L41" i="8" s="1"/>
  <c r="L58" i="8" s="1"/>
  <c r="L68" i="8" s="1"/>
  <c r="L70" i="8" s="1"/>
  <c r="Q76" i="7"/>
  <c r="Q78" i="7" s="1"/>
  <c r="J70" i="7"/>
  <c r="J72" i="7"/>
  <c r="H57" i="7"/>
  <c r="H67" i="7" s="1"/>
  <c r="K33" i="2"/>
  <c r="L22" i="2"/>
  <c r="M40" i="2" l="1"/>
  <c r="N40" i="2" s="1"/>
  <c r="N39" i="2"/>
  <c r="I40" i="2"/>
  <c r="J40" i="2" s="1"/>
  <c r="J39" i="2"/>
  <c r="I57" i="8"/>
  <c r="I67" i="8" s="1"/>
  <c r="M70" i="8"/>
  <c r="N34" i="8"/>
  <c r="N41" i="8" s="1"/>
  <c r="N58" i="8" s="1"/>
  <c r="N68" i="8" s="1"/>
  <c r="L72" i="8" s="1"/>
  <c r="L74" i="8" s="1"/>
  <c r="Q70" i="8"/>
  <c r="D27" i="3"/>
  <c r="I58" i="8"/>
  <c r="I68" i="8" s="1"/>
  <c r="K72" i="8"/>
  <c r="K74" i="8" s="1"/>
  <c r="O70" i="8"/>
  <c r="H57" i="8"/>
  <c r="H67" i="8" s="1"/>
  <c r="D35" i="3"/>
  <c r="D14" i="3"/>
  <c r="D22" i="3" s="1"/>
  <c r="K76" i="8"/>
  <c r="K78" i="8" s="1"/>
  <c r="H41" i="8"/>
  <c r="H58" i="8" s="1"/>
  <c r="H68" i="8" s="1"/>
  <c r="I76" i="7"/>
  <c r="E35" i="3"/>
  <c r="E14" i="3"/>
  <c r="E22" i="3" s="1"/>
  <c r="R70" i="7"/>
  <c r="R69" i="8"/>
  <c r="R70" i="8" s="1"/>
  <c r="T69" i="7"/>
  <c r="P70" i="8"/>
  <c r="M72" i="8"/>
  <c r="M74" i="8" s="1"/>
  <c r="I82" i="7"/>
  <c r="I83" i="7"/>
  <c r="J72" i="8"/>
  <c r="J70" i="8"/>
  <c r="K70" i="8"/>
  <c r="J76" i="8"/>
  <c r="K34" i="2"/>
  <c r="L34" i="2" s="1"/>
  <c r="K39" i="2"/>
  <c r="L33" i="2"/>
  <c r="S69" i="8"/>
  <c r="S70" i="8" s="1"/>
  <c r="U69" i="7"/>
  <c r="S70" i="7"/>
  <c r="E27" i="3"/>
  <c r="I72" i="7"/>
  <c r="I73" i="7"/>
  <c r="J74" i="7"/>
  <c r="O34" i="2"/>
  <c r="P34" i="2" s="1"/>
  <c r="O39" i="2"/>
  <c r="P33" i="2"/>
  <c r="I77" i="7"/>
  <c r="N70" i="8" l="1"/>
  <c r="D36" i="3"/>
  <c r="T70" i="7"/>
  <c r="T69" i="8"/>
  <c r="T70" i="8" s="1"/>
  <c r="V69" i="7"/>
  <c r="I80" i="7"/>
  <c r="I81" i="7"/>
  <c r="O40" i="2"/>
  <c r="P40" i="2" s="1"/>
  <c r="P39" i="2"/>
  <c r="U69" i="8"/>
  <c r="U70" i="8" s="1"/>
  <c r="W69" i="7"/>
  <c r="U70" i="7"/>
  <c r="I72" i="8"/>
  <c r="I73" i="8"/>
  <c r="J74" i="8"/>
  <c r="C12" i="3"/>
  <c r="C14" i="3" s="1"/>
  <c r="C22" i="3" s="1"/>
  <c r="C36" i="3" s="1"/>
  <c r="K40" i="2"/>
  <c r="L40" i="2" s="1"/>
  <c r="L39" i="2"/>
  <c r="I77" i="8"/>
  <c r="J78" i="8"/>
  <c r="I76" i="8"/>
  <c r="E36" i="3"/>
  <c r="V70" i="7" l="1"/>
  <c r="X69" i="7"/>
  <c r="V69" i="8"/>
  <c r="V70" i="8" s="1"/>
  <c r="I80" i="8"/>
  <c r="I81" i="8"/>
  <c r="W69" i="8"/>
  <c r="W70" i="8" s="1"/>
  <c r="Y69" i="7"/>
  <c r="W70" i="7"/>
  <c r="I83" i="8"/>
  <c r="I82" i="8"/>
  <c r="I85" i="7"/>
  <c r="I86" i="7"/>
  <c r="X69" i="8" l="1"/>
  <c r="X70" i="8" s="1"/>
  <c r="X70" i="7"/>
  <c r="Z69" i="7"/>
  <c r="H27" i="7"/>
  <c r="H7" i="7"/>
  <c r="Y69" i="8"/>
  <c r="Y70" i="8" s="1"/>
  <c r="AA69" i="7"/>
  <c r="Y70" i="7"/>
  <c r="I85" i="8"/>
  <c r="I86" i="8"/>
  <c r="Z69" i="8" l="1"/>
  <c r="Z70" i="8" s="1"/>
  <c r="AB69" i="7"/>
  <c r="Z70" i="7"/>
  <c r="AA69" i="8"/>
  <c r="AA70" i="8" s="1"/>
  <c r="AC69" i="7"/>
  <c r="AA70" i="7"/>
  <c r="H7" i="8"/>
  <c r="H27" i="8"/>
  <c r="H8" i="7"/>
  <c r="H12" i="7"/>
  <c r="H16" i="7"/>
  <c r="H9" i="7"/>
  <c r="H13" i="7"/>
  <c r="H10" i="7"/>
  <c r="H14" i="7"/>
  <c r="H15" i="7"/>
  <c r="H11" i="7"/>
  <c r="H21" i="7"/>
  <c r="H25" i="7"/>
  <c r="H18" i="7"/>
  <c r="H22" i="7"/>
  <c r="H26" i="7"/>
  <c r="H19" i="7"/>
  <c r="H23" i="7"/>
  <c r="H20" i="7"/>
  <c r="H24" i="7"/>
  <c r="AB69" i="8" l="1"/>
  <c r="AB70" i="8" s="1"/>
  <c r="AD69" i="7"/>
  <c r="AB70" i="7"/>
  <c r="H20" i="8"/>
  <c r="H24" i="8"/>
  <c r="H21" i="8"/>
  <c r="H25" i="8"/>
  <c r="H18" i="8"/>
  <c r="H22" i="8"/>
  <c r="H26" i="8"/>
  <c r="H19" i="8"/>
  <c r="H23" i="8"/>
  <c r="H11" i="8"/>
  <c r="H15" i="8"/>
  <c r="H8" i="8"/>
  <c r="H12" i="8"/>
  <c r="H16" i="8"/>
  <c r="H9" i="8"/>
  <c r="H13" i="8"/>
  <c r="H10" i="8"/>
  <c r="H14" i="8"/>
  <c r="AC69" i="8"/>
  <c r="AC70" i="8" s="1"/>
  <c r="AE69" i="7"/>
  <c r="AC70" i="7"/>
  <c r="AD69" i="8" l="1"/>
  <c r="AD70" i="8" s="1"/>
  <c r="AD70" i="7"/>
  <c r="AF69" i="7"/>
  <c r="AE69" i="8"/>
  <c r="AE70" i="8" s="1"/>
  <c r="AG69" i="7"/>
  <c r="AE70" i="7"/>
  <c r="AF69" i="8" l="1"/>
  <c r="H69" i="7"/>
  <c r="H70" i="7" s="1"/>
  <c r="AF70" i="7"/>
  <c r="AG69" i="8"/>
  <c r="I69" i="7"/>
  <c r="I70" i="7" s="1"/>
  <c r="AG70" i="7"/>
  <c r="H69" i="8" l="1"/>
  <c r="H70" i="8" s="1"/>
  <c r="AF70" i="8"/>
  <c r="I69" i="8"/>
  <c r="I70" i="8" s="1"/>
  <c r="AG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E7" authorId="0" shapeId="0" xr:uid="{00000000-0006-0000-0100-000001000000}">
      <text>
        <r>
          <rPr>
            <sz val="8"/>
            <color indexed="81"/>
            <rFont val="Tahoma"/>
            <family val="2"/>
          </rPr>
          <t>Geben Sie in diesem Feld den Namen Ihrer Firma ein. Dieser wird automatisch auf die Folgeseiten übertragen.
(Bsp.: Felix Muster AG, Luzern)</t>
        </r>
        <r>
          <rPr>
            <sz val="8"/>
            <color indexed="81"/>
            <rFont val="Tahoma"/>
            <family val="2"/>
          </rPr>
          <t xml:space="preserve">
</t>
        </r>
      </text>
    </comment>
    <comment ref="E8" authorId="0" shapeId="0" xr:uid="{00000000-0006-0000-0100-000002000000}">
      <text>
        <r>
          <rPr>
            <sz val="8"/>
            <color indexed="81"/>
            <rFont val="Tahoma"/>
            <family val="2"/>
          </rPr>
          <t>Geben Sie in diesem Feld das Datum der Eröffnungsbilanz ein. Das Datum wird in den einzelnen Spalten automatisch eingefügt und auf die Folgeseiten übertragen.
Wichtig ist, dass Sie die Jahrzahl vierstellig eingeben.
(z.B.: T. Monat Jahr oder TT.MM.JJJJ)</t>
        </r>
      </text>
    </comment>
    <comment ref="B17" authorId="0" shapeId="0" xr:uid="{00000000-0006-0000-0100-000003000000}">
      <text>
        <r>
          <rPr>
            <sz val="8"/>
            <color indexed="81"/>
            <rFont val="Tahoma"/>
            <family val="2"/>
          </rPr>
          <t>Textfeld für individuelle Texteingabe. Dieser wird automatisch auf die Folgeseiten übertragen.</t>
        </r>
      </text>
    </comment>
    <comment ref="B26" authorId="0" shapeId="0" xr:uid="{00000000-0006-0000-0100-000004000000}">
      <text>
        <r>
          <rPr>
            <sz val="8"/>
            <color indexed="81"/>
            <rFont val="Tahoma"/>
            <family val="2"/>
          </rPr>
          <t>Textfeld für individuelle Texteingabe. Dieser wird automatisch auf die Folgeseiten übertragen.</t>
        </r>
      </text>
    </comment>
    <comment ref="B36" authorId="0" shapeId="0" xr:uid="{00000000-0006-0000-0100-000005000000}">
      <text>
        <r>
          <rPr>
            <sz val="8"/>
            <color indexed="81"/>
            <rFont val="Tahoma"/>
            <family val="2"/>
          </rPr>
          <t>Textfeld für individuelle Texteingabe. Dieser wird automatisch auf die Folgeseiten übertragen.</t>
        </r>
      </text>
    </comment>
    <comment ref="B41" authorId="0" shapeId="0" xr:uid="{00000000-0006-0000-0100-000006000000}">
      <text>
        <r>
          <rPr>
            <sz val="8"/>
            <color indexed="81"/>
            <rFont val="Tahoma"/>
            <family val="2"/>
          </rPr>
          <t>Textfeld für individuelle Texteingabe. Dieser wird automatisch auf die Folgeseiten übertragen.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B22" authorId="0" shapeId="0" xr:uid="{00000000-0006-0000-0400-000001000000}">
      <text>
        <r>
          <rPr>
            <b/>
            <sz val="8"/>
            <color indexed="81"/>
            <rFont val="Tahoma"/>
            <family val="2"/>
          </rPr>
          <t>Zusätzliche Zeile einfügen: Ctrl + "+"; 
Zeile löschen: Ctrl + "-"</t>
        </r>
      </text>
    </comment>
    <comment ref="B34" authorId="0" shapeId="0" xr:uid="{00000000-0006-0000-0400-000002000000}">
      <text>
        <r>
          <rPr>
            <b/>
            <sz val="8"/>
            <color indexed="81"/>
            <rFont val="Tahoma"/>
            <family val="2"/>
          </rPr>
          <t>Zusätzliche Zeile einfügen: Ctrl + "+"; Zeile löschen: Ctrl +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F29" authorId="0" shapeId="0" xr:uid="{00000000-0006-0000-0500-000001000000}">
      <text>
        <r>
          <rPr>
            <sz val="8"/>
            <color indexed="81"/>
            <rFont val="Tahoma"/>
            <family val="2"/>
          </rPr>
          <t xml:space="preserve">Geben Sie in diesem Feld den Namen Ihrer Firma ein. Dieser wird automatisch auf die Folgeseiten übertragen.
(z.B.: Felix Muster AG, Luzern)
</t>
        </r>
      </text>
    </comment>
    <comment ref="F30" authorId="0" shapeId="0" xr:uid="{00000000-0006-0000-0500-000002000000}">
      <text>
        <r>
          <rPr>
            <sz val="8"/>
            <color indexed="81"/>
            <rFont val="Tahoma"/>
            <family val="2"/>
          </rPr>
          <t>Geben Sie in diesem Feld das Anfangsdatum ein. Dieses wird automatisch in die einzelnen Spalten sowie die Folgeseiten übertragen.
(z.B.: T. Monat Jahr oder TT.MM.JJJJ)</t>
        </r>
      </text>
    </comment>
    <comment ref="C38" authorId="0" shapeId="0" xr:uid="{00000000-0006-0000-0500-000003000000}">
      <text>
        <r>
          <rPr>
            <sz val="8"/>
            <color indexed="81"/>
            <rFont val="Tahoma"/>
            <family val="2"/>
          </rPr>
          <t>Textfeld für individuelle Texteingabe. Diese wird automatisch auf die Folgeseiten übertragen.</t>
        </r>
      </text>
    </comment>
    <comment ref="C54" authorId="0" shapeId="0" xr:uid="{00000000-0006-0000-0500-000004000000}">
      <text>
        <r>
          <rPr>
            <sz val="8"/>
            <color indexed="81"/>
            <rFont val="Tahoma"/>
            <family val="2"/>
          </rPr>
          <t xml:space="preserve">Textfeld für individuelle Texteingabe. Diese wird automatisch auf die Folgeseiten übertragen.
</t>
        </r>
      </text>
    </comment>
    <comment ref="J69" authorId="0" shapeId="0" xr:uid="{00000000-0006-0000-0500-000005000000}">
      <text>
        <r>
          <rPr>
            <sz val="8"/>
            <color indexed="81"/>
            <rFont val="Tahoma"/>
            <family val="2"/>
          </rPr>
          <t xml:space="preserve">Geben Sie in diesem Feld die voraussichtlich verfügbare Kreditlimite eingeben.
</t>
        </r>
      </text>
    </comment>
    <comment ref="K69" authorId="0" shapeId="0" xr:uid="{00000000-0006-0000-0500-000006000000}">
      <text>
        <r>
          <rPr>
            <sz val="8"/>
            <color indexed="81"/>
            <rFont val="Tahoma"/>
            <family val="2"/>
          </rPr>
          <t>Geben Sie in diesem Feld die effektiv verfügbare Kreditlimite ein.</t>
        </r>
      </text>
    </comment>
  </commentList>
</comments>
</file>

<file path=xl/sharedStrings.xml><?xml version="1.0" encoding="utf-8"?>
<sst xmlns="http://schemas.openxmlformats.org/spreadsheetml/2006/main" count="419" uniqueCount="235">
  <si>
    <t>AKTIVEN</t>
  </si>
  <si>
    <t>Umlaufvermögen</t>
  </si>
  <si>
    <t>Forderungen (Debitoren)</t>
  </si>
  <si>
    <t>Vorräte (Handelswaren, Materialvorräte)</t>
  </si>
  <si>
    <t>Fertigfabrikate, Halbfabrikate, angefangene Arbeiten</t>
  </si>
  <si>
    <t>Total Umlaufvermögen</t>
  </si>
  <si>
    <t>Anlagevermögen</t>
  </si>
  <si>
    <t>Maschinen, Apparate, Werkzeuge, Produktions- und Lager-Einrichtungen</t>
  </si>
  <si>
    <t>Büromaschinen, EDV-Anlagen, Kommunikationssysteme, Büromobiliar</t>
  </si>
  <si>
    <t>Fahrzeuge</t>
  </si>
  <si>
    <t>Immobile Sachanlagen (Liegenschaften und Grundstücke)</t>
  </si>
  <si>
    <t>Immaterielle Anlagen (Patente, Lizenzen, Goodwill)</t>
  </si>
  <si>
    <t>Total Anlagevermögen</t>
  </si>
  <si>
    <t>Total Aktiven</t>
  </si>
  <si>
    <t>PASSIVEN</t>
  </si>
  <si>
    <t>Fremdkapital kurzfristig</t>
  </si>
  <si>
    <t>Kurzfristige Finanzverbindlichkeiten (Bankschulden usw.)</t>
  </si>
  <si>
    <t>Andere kurzfristige Verbindlichkeiten (z. B. Mehrwertsteuer, fällige Dividenden)</t>
  </si>
  <si>
    <t>Passive Rechnungsabgrenzung (Transitorische Passiven) und kurzfristige Rückstellungen</t>
  </si>
  <si>
    <t>Total Fremdkapital kurzfristig</t>
  </si>
  <si>
    <t>Fremdkapital langfristig</t>
  </si>
  <si>
    <t>Rückstellungen langfristig</t>
  </si>
  <si>
    <t>Total Fremdkapital langfristig</t>
  </si>
  <si>
    <t>Eigenkapital</t>
  </si>
  <si>
    <t>Total Eigenkapital</t>
  </si>
  <si>
    <t>Total Passiven</t>
  </si>
  <si>
    <t>Planbilanz</t>
  </si>
  <si>
    <t>in %</t>
  </si>
  <si>
    <t>Personalaufwand</t>
  </si>
  <si>
    <t>Abschreibungen</t>
  </si>
  <si>
    <t>Betriebsergebnis</t>
  </si>
  <si>
    <t>Planerfolgsrechnung</t>
  </si>
  <si>
    <t>Betriebsertrag aus Lieferungen und Leistungen brutto</t>
  </si>
  <si>
    <t>Eigenleistungen</t>
  </si>
  <si>
    <t>Betriebsertrag aus Lieferungen und Leistungen</t>
  </si>
  <si>
    <t>Ertragsminderungen</t>
  </si>
  <si>
    <t>Sozialleistungen</t>
  </si>
  <si>
    <t>Kapitalzinsen</t>
  </si>
  <si>
    <t>Steuern</t>
  </si>
  <si>
    <t>Versicherungen</t>
  </si>
  <si>
    <t>Mieten</t>
  </si>
  <si>
    <t>Büro- &amp; Verwaltung</t>
  </si>
  <si>
    <t>Werbung</t>
  </si>
  <si>
    <t>Unterhalt, Reparaturen, Ersatz</t>
  </si>
  <si>
    <t>Ausserordentlicher und betriebsfremder Ertrag</t>
  </si>
  <si>
    <t>Ausserordentlicher und betriebsfremder Aufwand</t>
  </si>
  <si>
    <t>Unternehmensergebnis</t>
  </si>
  <si>
    <t>Betrieblicher Cashflow / Cashloss</t>
  </si>
  <si>
    <t>Unternehmens-Cashflow / Cashloss</t>
  </si>
  <si>
    <t>Finanzierungskennzahlen</t>
  </si>
  <si>
    <t>Eigenfinanzierungsgrad</t>
  </si>
  <si>
    <t>Verschuldungsgrad</t>
  </si>
  <si>
    <t>Anlagedeckungsgrad 1</t>
  </si>
  <si>
    <t>Anlagedeckungsgrad 2</t>
  </si>
  <si>
    <t>Liquiditätskennzahlen</t>
  </si>
  <si>
    <t>Liquiditätsgrad 1 (cash ratio)</t>
  </si>
  <si>
    <t>Liquiditätsgrad 2 (quick ratio)</t>
  </si>
  <si>
    <t>Liquiditätsgrad 3 (current ratio)</t>
  </si>
  <si>
    <t>Eigenkapital-Rendite</t>
  </si>
  <si>
    <t>Gesamtkapital-Rendite</t>
  </si>
  <si>
    <t>Bruttogewinn-Marge</t>
  </si>
  <si>
    <t>Cash-Flow-Marge</t>
  </si>
  <si>
    <t>Erfolgskennzahlen</t>
  </si>
  <si>
    <t>Kennzahlen</t>
  </si>
  <si>
    <t>Betrag in CHF</t>
  </si>
  <si>
    <t>Zeitpunkt/Jahr</t>
  </si>
  <si>
    <t>Zweck/Nutzen</t>
  </si>
  <si>
    <t>Auswirkungen der Investitionen auf Umsatz
(Ertragslage), Personal und Sachaufwand,
Abschreibungen</t>
  </si>
  <si>
    <t>Erlös in CHF</t>
  </si>
  <si>
    <t>Flüssige Mittel und Wertschriften</t>
  </si>
  <si>
    <t>Datum Eröffnungsbilanz:</t>
  </si>
  <si>
    <t>Kurzfristige Verbindlichkeiten aus Lieferungen und Leistungen</t>
  </si>
  <si>
    <t>Langfristige Finanzverbindlichkeiten</t>
  </si>
  <si>
    <t>Bruttoergebnis 1</t>
  </si>
  <si>
    <t>Bruttoergebnis 2</t>
  </si>
  <si>
    <t>Materialaufwand</t>
  </si>
  <si>
    <t>Investitionen</t>
  </si>
  <si>
    <t>Desinvestitionen</t>
  </si>
  <si>
    <t>Bemerkungen</t>
  </si>
  <si>
    <t>Finanzplanung für Firma:</t>
  </si>
  <si>
    <t>Aktive Rechnungsabgrenzung (Transitorische Aktiven)</t>
  </si>
  <si>
    <t>Investitionsplanung</t>
  </si>
  <si>
    <t>Aktivitätskennzahlen</t>
  </si>
  <si>
    <t>Debitorenumschlag</t>
  </si>
  <si>
    <t>Kreditorenumschlag</t>
  </si>
  <si>
    <t>Warenlagerumschlag</t>
  </si>
  <si>
    <t>Finanzanlagen</t>
  </si>
  <si>
    <t>Mittelflussrechnung</t>
  </si>
  <si>
    <t>Veränderung Rückstellungen</t>
  </si>
  <si>
    <t>Veränderung flüssige Mittel und Wertschriften</t>
  </si>
  <si>
    <t>Veränderung Forderungen</t>
  </si>
  <si>
    <t>Veränderung Vorräte</t>
  </si>
  <si>
    <t>Veränderung Fertigfabrikate, angef. Arbeiten</t>
  </si>
  <si>
    <t>Veränderung aktive Rechnungsabgrenzung</t>
  </si>
  <si>
    <t>Veränderung mobile Sachanlagen</t>
  </si>
  <si>
    <t>Veränderung Immobilien</t>
  </si>
  <si>
    <t>Veränderung kurzfristige Verbindlichkeiten</t>
  </si>
  <si>
    <t>Veränderung kurzfristige Bankverbindlichkeiten</t>
  </si>
  <si>
    <t>Veränderung andere kurzfr. Verbindlichkeiten</t>
  </si>
  <si>
    <t>Veränderung passive Rechnungsabgrenzung</t>
  </si>
  <si>
    <t>Veränderung langfristige Bankverbindlichkeiten</t>
  </si>
  <si>
    <t>Veränderung Grundkapital</t>
  </si>
  <si>
    <t>Finanzplanungstool - Hauptübersicht</t>
  </si>
  <si>
    <t>Investitionsplan</t>
  </si>
  <si>
    <t>Drucken</t>
  </si>
  <si>
    <t>Umgang mit diesem Finanzplanungstool</t>
  </si>
  <si>
    <t>Um die einzelnen Planungsinstrumente aufzurufen, klicken Sie auf die entsprechende Schaltfläche im nebenstehenden</t>
  </si>
  <si>
    <t>Die Angaben zu Ihrer Firma und den Planjahren können Sie im Arbeitsblatt "Planbilanz" erfassen. Die freien Texteingabe-</t>
  </si>
  <si>
    <t>Navigation</t>
  </si>
  <si>
    <t>Dateneingabe</t>
  </si>
  <si>
    <t xml:space="preserve">bewegen Sie den Mauszeiger über die entsprechende Zelle. Textfelder mit weiteren Informationen erkennen Sie an der </t>
  </si>
  <si>
    <t>kleinen roten Ecke oben rechts der Zelle.</t>
  </si>
  <si>
    <t>Die einzelnen Druckbereiche sind bereits vordefiniert. Sie können jedes Planungsinstrument separat ausdrucken.</t>
  </si>
  <si>
    <t>Funktion: Datei - Seitenansicht - Drucken.</t>
  </si>
  <si>
    <t>Weitere Informationen</t>
  </si>
  <si>
    <t>Um zusätzliche Informationen und Erklärungen über die einzelnen Planungstools zu erhalten, klicken Sie auf die neben-</t>
  </si>
  <si>
    <t>stehende Schaltfläche "Weitere Informationen".</t>
  </si>
  <si>
    <t>Die Finanzplanung setzt die im Businessplan formulierten langfristigen Ziele in Zahlen um und prognostiziert</t>
  </si>
  <si>
    <t>Einnahmen, Ausgaben und Gewinn. Ebenso befasst sie sich mit der zukünftigen Vermögenslage und</t>
  </si>
  <si>
    <t>Liquidität. Ferner verpflichtet die Finanzplanung die Geschäftsleitung, sich aktiv mit der Zukunft der</t>
  </si>
  <si>
    <t>Was ist eine Finanzplanung?</t>
  </si>
  <si>
    <t>Die Planbilanz prognostiziert die Vermögens- und Finanzierungsverhältnisse am Ende eines Planjahres.</t>
  </si>
  <si>
    <t>Sie zeigt die Vermögenswerte (Aktiven) und die Verbindlichkeiten neben dem Eigenkapital (Passiven).</t>
  </si>
  <si>
    <t>Die Planerfolgsrechnung (auch Budget genannt) zeigt den zu erwartenden Gewinn der nächsten</t>
  </si>
  <si>
    <t>Jahre. Zu diesem Zweck werden die voraussichtlichen Erträge und Aufwendungen einander gegenüber-</t>
  </si>
  <si>
    <t>gestellt.</t>
  </si>
  <si>
    <t>Die Mittelflussrechnung zeigt im Rahmen einer Analyse die Herkunft und Verwendung der finanziellen</t>
  </si>
  <si>
    <t>Mittel auf. Dabei wird der Geldfluss aus folgenden Teilbereichen aufgezeigt: Betriebstätigkeit (Unternehmens-</t>
  </si>
  <si>
    <t xml:space="preserve">ergebnis), Betriebskapital (Veränderung der Bilanzbestände des Umlaufvermögens), Investitionstätigkeit </t>
  </si>
  <si>
    <t>und Finanzierungstätigkeit.</t>
  </si>
  <si>
    <t>Kennzahlen zeigen einerseits Beziehungen zwischen einzelnen Zahlen in Planbilanz und -erfolgsrechnung</t>
  </si>
  <si>
    <t>und andererseits Wechselbeziehungen zwischen den beiden Planungsinstrumenten auf. Da es sich bei</t>
  </si>
  <si>
    <t xml:space="preserve">den Kennzahlen um relativierte Daten handelt, eignen sie sich besonders als konkrete Zielgrössen im </t>
  </si>
  <si>
    <t>Rahmen der Finanzplanung.</t>
  </si>
  <si>
    <t>Zweck der Investitionen auf und gibt detailliert Aufschluss über Finanzierung und Auswirkungen auf den</t>
  </si>
  <si>
    <t>Im Investitionsplan werden geplante Investitionen und Desinvestitionen festgehalten. Er zeigt Ziel und</t>
  </si>
  <si>
    <t>TIPPS</t>
  </si>
  <si>
    <t>Benutzen Sie die Finanzplanung als</t>
  </si>
  <si>
    <t>Führungsinstrument</t>
  </si>
  <si>
    <t>Überprüfen Sie Ihre Finanzplanung fort-</t>
  </si>
  <si>
    <t>laufend und passen Sie sie der Realität</t>
  </si>
  <si>
    <t>an; die Zukunft lässt sich nur bis zu</t>
  </si>
  <si>
    <t>einem gewissen Grad "planen".</t>
  </si>
  <si>
    <t>Beziehen Sie Ihre Mitarbeitenden früh-</t>
  </si>
  <si>
    <t>zeitig in Ihre Planungsprozesse mit ein.</t>
  </si>
  <si>
    <t>Erstellen Sie auch eine Planung für</t>
  </si>
  <si>
    <t>Teilbereiche (Abteilungen, Profitcenter).</t>
  </si>
  <si>
    <t>Versuchen Sie nicht nur Risiken zu</t>
  </si>
  <si>
    <t>erkennen, sondern auch Chancen</t>
  </si>
  <si>
    <t>wahrzunehmen.</t>
  </si>
  <si>
    <t>Liquiditätsplan</t>
  </si>
  <si>
    <t>Klicken Sie auf den nebenstehenden Link, um den statischen Liquiditätsplan aufzurufen. In diesem werden sämtliche Plan-</t>
  </si>
  <si>
    <t>zahlen und Ist-Werte erfasst. Mit einem weiteren Link, welchen Sie auf dem statischen Liquiditätsplan finden, gelangen</t>
  </si>
  <si>
    <t>falls hellbraun markiert. Beachten Sie, dass Sie die Angaben zu Ihrer Firma und der Planungsperiode erneut erfassen müssen.</t>
  </si>
  <si>
    <t xml:space="preserve">Sie zum dynamischen Liquiditätsplan. In diesem Arbeitsblatt sind keine Dateneingaben möglich. Der dynamische </t>
  </si>
  <si>
    <t>Liquiditätsplan unterscheidet sich dadurch, dass aus dem statischen Liquiditätsplan der Ist-Endbestand der verfügbaren Mittel</t>
  </si>
  <si>
    <t>als Planzahl für den Folgemonat eingefügt wird (rollende Planung).</t>
  </si>
  <si>
    <t>Firma auseinanderzusetzen. Eine sinnvolle Finanzplanung umfasst im Minimum folgende drei Planungs-</t>
  </si>
  <si>
    <t>instrumente: Planbilanz, Planerfolgsrechnung (Budget), Liquiditätsplan.</t>
  </si>
  <si>
    <t>Der Liquiditätsplan prognostiziert die laufenden Einzahlungen und Auszahlungen während eines Jahres. Er</t>
  </si>
  <si>
    <t>zeigt auf, ob genügend Mittel vorhanden sind, um die laufenden Ausgaben (Wareneinkäufe, Löhne,</t>
  </si>
  <si>
    <t>Mieten usw.) bezahlen zu können.</t>
  </si>
  <si>
    <t>Liquiditätsplan - Statisch</t>
  </si>
  <si>
    <t>Liquiditätsplan für Firma:</t>
  </si>
  <si>
    <t>Anfangsdatum:</t>
  </si>
  <si>
    <t>Total</t>
  </si>
  <si>
    <t>Total Soll</t>
  </si>
  <si>
    <t>Total Ist</t>
  </si>
  <si>
    <t>Soll</t>
  </si>
  <si>
    <t>Ist</t>
  </si>
  <si>
    <t>Bestand Kasse, Post, Bank</t>
  </si>
  <si>
    <t>Barverkäufe</t>
  </si>
  <si>
    <t>+</t>
  </si>
  <si>
    <t>Debitorenzahlungen</t>
  </si>
  <si>
    <t>Weitere Bareingänge (Miete, Wertschriften, Zinsen)</t>
  </si>
  <si>
    <t>=</t>
  </si>
  <si>
    <t>Einzahlungen total</t>
  </si>
  <si>
    <t>Verfügbare Mittel 1</t>
  </si>
  <si>
    <t>Waren und Materialzahlungen</t>
  </si>
  <si>
    <t>-</t>
  </si>
  <si>
    <t>Mehrwertsteuer</t>
  </si>
  <si>
    <t>Büro- und Verwaltungsaufwand</t>
  </si>
  <si>
    <t>Sonstige Auszahlungen (Strom, Wasser usw.)</t>
  </si>
  <si>
    <t>Auszahlungen Total</t>
  </si>
  <si>
    <t>Brutto-Geldzufluss/-Geldabfluss</t>
  </si>
  <si>
    <t>Verfügbare Mittel 2</t>
  </si>
  <si>
    <t>Einzahlungen aus Anlagenverkauf (Desinvestitionen)</t>
  </si>
  <si>
    <t>Einzahlungen aus Aussenfinanzierung (Kreditaufnahme)</t>
  </si>
  <si>
    <t>Übrige Einzahlungen (Anzahlungen von Kunden, etc.)</t>
  </si>
  <si>
    <t>Privateinlagen/Kapitalerhöhung</t>
  </si>
  <si>
    <t>Auszahlungen für Investitionen</t>
  </si>
  <si>
    <t>Kapitalrückzahlungen / Kreditauszahlungen an Dritte</t>
  </si>
  <si>
    <t>Übrige Auszahlungen /Akontozahlungen an Lieferanten, etc.)</t>
  </si>
  <si>
    <t>Privatentnahmen</t>
  </si>
  <si>
    <t>Netto-Geldzufluss/Netto-Geldabfluss</t>
  </si>
  <si>
    <t>Endbestand verfügbare Mittel</t>
  </si>
  <si>
    <t>Kreditlimiten</t>
  </si>
  <si>
    <t>Überschuss / Manko</t>
  </si>
  <si>
    <t>MIN Soll1</t>
  </si>
  <si>
    <t>MAX Soll1</t>
  </si>
  <si>
    <t>MIN Ist1</t>
  </si>
  <si>
    <t>MAX Ist1</t>
  </si>
  <si>
    <t>MIN Soll2</t>
  </si>
  <si>
    <t>MAX Soll2</t>
  </si>
  <si>
    <t>MIN Ist2</t>
  </si>
  <si>
    <t>MAX Ist2</t>
  </si>
  <si>
    <t>MIN Total</t>
  </si>
  <si>
    <t>MAX Total</t>
  </si>
  <si>
    <t>Liquiditätsplan - Dynamisch</t>
  </si>
  <si>
    <t>Veränderung freie Textzeile Umlaufvermögen</t>
  </si>
  <si>
    <t>Veränderung freie Textzeile Anlagevermögen</t>
  </si>
  <si>
    <t>Veränderung freie Textzeilen Fremdkapital</t>
  </si>
  <si>
    <t>Mittelfluss (netto) aus Geschäftstätigkeit</t>
  </si>
  <si>
    <t>Veränderung Finanzanlagen und immaterielles Anlagevermögen</t>
  </si>
  <si>
    <t>Mittelfluss (netto) aus Investitionstätigkeit</t>
  </si>
  <si>
    <t>Mittelfluss (netto) aus Finanzierungstätigkeit</t>
  </si>
  <si>
    <t>+ = Mittelzufluss; - = Mittelabfluss</t>
  </si>
  <si>
    <t>Kontrolltotal (muss Null ergeben)</t>
  </si>
  <si>
    <t>Abschreibungen auf mobile Sachanlagen</t>
  </si>
  <si>
    <t>Abschreibungen auf Finanzanlagen und immateriallem Anlagevermögen</t>
  </si>
  <si>
    <t>Abschreibungen auf Immobilien</t>
  </si>
  <si>
    <t>Bilanzgewinn inkl Gewinnvortrag</t>
  </si>
  <si>
    <t>Cashflow / Cashloss</t>
  </si>
  <si>
    <t>Navigationsfenster. Innerhalb der einzelnen Arbeitsblätter finden Sie das Navigationsmenu am oberen Blattrand.</t>
  </si>
  <si>
    <t>Reserven</t>
  </si>
  <si>
    <t>Eigenkapital/Stammkapital/Aktienkapital</t>
  </si>
  <si>
    <t>Umsatz, die Sachmittel sowie das Personal. Die Höhe der Investitionsausgaben kann mittels Offerten,</t>
  </si>
  <si>
    <t>Kostenschätzungen usw. erhoben werden. Ein Projekt kann Investitionskosten über mehrere Jahre hinaus</t>
  </si>
  <si>
    <t>auslösen. Im Investitionsplan sind die Kosten pro Jahr darzustellen. Jede Investition löst in der Regel</t>
  </si>
  <si>
    <t>Kapital- und Betriebskosten aus. Diese sind darzustellen und in das entsprechende Jahresbudget</t>
  </si>
  <si>
    <t>einzubeziehen.</t>
  </si>
  <si>
    <t>Den Liquiditätsplan können Sie unabhängig von den übrigen Finanzplanungsinstrumenten benützen. Die Textfelder sind eben-</t>
  </si>
  <si>
    <t>felder sind grau markiert. Um weitere Informationen und Eingabemöglichkeiten über die freien Textfelder zu erhalten,</t>
  </si>
  <si>
    <t>Geplante Finanzierung 
(Eigenmittel, Kredit, Leasing)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</si>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</sst>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mmmm\ yy"/>
  </numFmts>
  <fonts count="37">
    <font>
      <sz val="10"/>
      <name val="Arial"/>
    </font>
    <font>
      <sz val="10"/>
      <name val="Arial"/>
      <family val="2"/>
    </font>
    <font>
      <b/>
      <sz val="10"/>
      <name val="Futura Book"/>
    </font>
    <font>
      <sz val="22"/>
      <name val="Arial"/>
      <family val="2"/>
    </font>
    <font>
      <sz val="22"/>
      <color indexed="8"/>
      <name val="LUKB"/>
    </font>
    <font>
      <sz val="22"/>
      <color indexed="8"/>
      <name val="Arial"/>
      <family val="2"/>
    </font>
    <font>
      <sz val="14"/>
      <name val="Geneva"/>
      <family val="2"/>
    </font>
    <font>
      <sz val="9"/>
      <color indexed="48"/>
      <name val="Geneva"/>
      <family val="2"/>
    </font>
    <font>
      <sz val="11"/>
      <name val="FuturTBol"/>
    </font>
    <font>
      <sz val="10"/>
      <name val="Arial Black"/>
      <family val="2"/>
    </font>
    <font>
      <sz val="10"/>
      <color indexed="9"/>
      <name val="Arial Black"/>
      <family val="2"/>
    </font>
    <font>
      <sz val="10"/>
      <name val="Arial"/>
      <family val="2"/>
    </font>
    <font>
      <sz val="11"/>
      <color indexed="9"/>
      <name val="Arial Black"/>
      <family val="2"/>
    </font>
    <font>
      <b/>
      <sz val="10"/>
      <name val="Arial"/>
      <family val="2"/>
    </font>
    <font>
      <sz val="8"/>
      <color indexed="81"/>
      <name val="Tahoma"/>
      <family val="2"/>
    </font>
    <font>
      <b/>
      <sz val="8"/>
      <color indexed="81"/>
      <name val="Tahoma"/>
      <family val="2"/>
    </font>
    <font>
      <u/>
      <sz val="10"/>
      <color indexed="12"/>
      <name val="Arial"/>
      <family val="2"/>
    </font>
    <font>
      <i/>
      <sz val="10"/>
      <name val="Arial"/>
      <family val="2"/>
    </font>
    <font>
      <sz val="20"/>
      <color indexed="63"/>
      <name val="Wingdings 3"/>
      <family val="1"/>
      <charset val="2"/>
    </font>
    <font>
      <b/>
      <i/>
      <sz val="10"/>
      <name val="Arial"/>
      <family val="2"/>
    </font>
    <font>
      <sz val="9"/>
      <name val="Geneva"/>
    </font>
    <font>
      <sz val="10"/>
      <color indexed="9"/>
      <name val="Arial"/>
      <family val="2"/>
    </font>
    <font>
      <sz val="20"/>
      <color indexed="9"/>
      <name val="Futura Book"/>
    </font>
    <font>
      <sz val="9"/>
      <color indexed="9"/>
      <name val="Geneva"/>
    </font>
    <font>
      <sz val="10"/>
      <name val="Arial"/>
      <family val="2"/>
    </font>
    <font>
      <sz val="8"/>
      <color rgb="FF000000"/>
      <name val="Tahoma"/>
      <family val="2"/>
    </font>
    <font>
      <sz val="20"/>
      <color theme="4"/>
      <name val="Arial"/>
      <family val="2"/>
    </font>
    <font>
      <sz val="20"/>
      <color theme="4"/>
      <name val="Arial Black"/>
      <family val="2"/>
    </font>
    <font>
      <sz val="14"/>
      <name val="Arial"/>
      <family val="2"/>
    </font>
    <font>
      <sz val="10"/>
      <color theme="4"/>
      <name val="Arial"/>
      <family val="2"/>
    </font>
    <font>
      <sz val="10"/>
      <color rgb="FFF5E51E"/>
      <name val="Arial"/>
      <family val="2"/>
    </font>
    <font>
      <sz val="10"/>
      <color theme="4"/>
      <name val="Wingdings"/>
      <charset val="2"/>
    </font>
    <font>
      <sz val="10"/>
      <color theme="7"/>
      <name val="Wingdings"/>
      <charset val="2"/>
    </font>
    <font>
      <sz val="22"/>
      <color indexed="48"/>
      <name val="Arial"/>
      <family val="2"/>
    </font>
    <font>
      <sz val="10"/>
      <color indexed="8"/>
      <name val="Arial"/>
      <family val="2"/>
    </font>
    <font>
      <b/>
      <sz val="10"/>
      <color theme="4"/>
      <name val="Arial"/>
      <family val="2"/>
    </font>
    <font>
      <sz val="10"/>
      <color theme="0"/>
      <name val="Arial"/>
      <family val="2"/>
    </font>
  </fonts>
  <fills count="7">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rgb="FFE1F0F9"/>
        <bgColor indexed="64"/>
      </patternFill>
    </fill>
    <fill>
      <patternFill patternType="solid">
        <fgColor rgb="FFF5E51E"/>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ck">
        <color theme="0"/>
      </left>
      <right/>
      <top/>
      <bottom style="thin">
        <color indexed="64"/>
      </bottom>
      <diagonal/>
    </border>
    <border>
      <left style="thick">
        <color theme="0"/>
      </left>
      <right/>
      <top/>
      <bottom/>
      <diagonal/>
    </border>
    <border>
      <left/>
      <right/>
      <top/>
      <bottom style="thick">
        <color theme="0"/>
      </bottom>
      <diagonal/>
    </border>
    <border>
      <left/>
      <right/>
      <top style="thick">
        <color theme="0"/>
      </top>
      <bottom/>
      <diagonal/>
    </border>
    <border>
      <left/>
      <right/>
      <top style="thin">
        <color indexed="64"/>
      </top>
      <bottom style="thin">
        <color indexed="64"/>
      </bottom>
      <diagonal/>
    </border>
    <border>
      <left/>
      <right/>
      <top/>
      <bottom style="thin">
        <color rgb="FF8EC9E7"/>
      </bottom>
      <diagonal/>
    </border>
    <border>
      <left style="thick">
        <color theme="0"/>
      </left>
      <right/>
      <top/>
      <bottom style="thin">
        <color rgb="FF8EC9E7"/>
      </bottom>
      <diagonal/>
    </border>
    <border>
      <left/>
      <right style="thick">
        <color theme="0"/>
      </right>
      <top/>
      <bottom style="thin">
        <color rgb="FF8EC9E7"/>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thick">
        <color theme="0"/>
      </left>
      <right style="thick">
        <color theme="0"/>
      </right>
      <top/>
      <bottom style="thin">
        <color rgb="FF8EC9E7"/>
      </bottom>
      <diagonal/>
    </border>
    <border>
      <left style="thick">
        <color theme="0"/>
      </left>
      <right style="thick">
        <color theme="0"/>
      </right>
      <top/>
      <bottom/>
      <diagonal/>
    </border>
    <border>
      <left style="thick">
        <color theme="0"/>
      </left>
      <right style="thick">
        <color theme="0"/>
      </right>
      <top style="thin">
        <color indexed="64"/>
      </top>
      <bottom style="thin">
        <color indexed="64"/>
      </bottom>
      <diagonal/>
    </border>
    <border>
      <left/>
      <right style="thick">
        <color theme="0"/>
      </right>
      <top/>
      <bottom/>
      <diagonal/>
    </border>
    <border>
      <left/>
      <right style="thick">
        <color theme="0"/>
      </right>
      <top style="thin">
        <color indexed="64"/>
      </top>
      <bottom style="thin">
        <color indexed="64"/>
      </bottom>
      <diagonal/>
    </border>
    <border>
      <left/>
      <right/>
      <top style="thin">
        <color rgb="FF8EC9E7"/>
      </top>
      <bottom style="thin">
        <color rgb="FF8EC9E7"/>
      </bottom>
      <diagonal/>
    </border>
    <border>
      <left/>
      <right style="thick">
        <color theme="0"/>
      </right>
      <top style="thin">
        <color rgb="FF8EC9E7"/>
      </top>
      <bottom style="thin">
        <color rgb="FF8EC9E7"/>
      </bottom>
      <diagonal/>
    </border>
    <border>
      <left style="thick">
        <color theme="0"/>
      </left>
      <right/>
      <top style="thin">
        <color rgb="FF8EC9E7"/>
      </top>
      <bottom style="thin">
        <color rgb="FF8EC9E7"/>
      </bottom>
      <diagonal/>
    </border>
    <border>
      <left/>
      <right/>
      <top style="thin">
        <color rgb="FF8EC9E7"/>
      </top>
      <bottom style="thin">
        <color auto="1"/>
      </bottom>
      <diagonal/>
    </border>
    <border>
      <left style="thick">
        <color theme="0"/>
      </left>
      <right/>
      <top style="thin">
        <color rgb="FF8EC9E7"/>
      </top>
      <bottom style="thin">
        <color auto="1"/>
      </bottom>
      <diagonal/>
    </border>
    <border>
      <left/>
      <right style="thick">
        <color theme="0"/>
      </right>
      <top style="thin">
        <color indexed="64"/>
      </top>
      <bottom/>
      <diagonal/>
    </border>
    <border>
      <left style="thick">
        <color theme="0"/>
      </left>
      <right/>
      <top style="thin">
        <color auto="1"/>
      </top>
      <bottom/>
      <diagonal/>
    </border>
    <border>
      <left style="thick">
        <color theme="0"/>
      </left>
      <right/>
      <top style="thin">
        <color auto="1"/>
      </top>
      <bottom style="thin">
        <color auto="1"/>
      </bottom>
      <diagonal/>
    </border>
    <border>
      <left/>
      <right style="thick">
        <color theme="0"/>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9" fontId="1" fillId="0" borderId="0" applyFont="0" applyFill="0" applyBorder="0" applyAlignment="0" applyProtection="0"/>
  </cellStyleXfs>
  <cellXfs count="253">
    <xf numFmtId="0" fontId="0" fillId="0" borderId="0" xfId="0"/>
    <xf numFmtId="0" fontId="6" fillId="0" borderId="0" xfId="0" applyFont="1"/>
    <xf numFmtId="0" fontId="0" fillId="0" borderId="0" xfId="0" applyProtection="1"/>
    <xf numFmtId="0" fontId="18" fillId="0" borderId="0" xfId="2" applyFont="1" applyAlignment="1" applyProtection="1">
      <alignment horizontal="right" vertical="center"/>
    </xf>
    <xf numFmtId="0" fontId="0" fillId="0" borderId="0" xfId="0" applyAlignment="1" applyProtection="1">
      <protection hidden="1"/>
    </xf>
    <xf numFmtId="0" fontId="0" fillId="0" borderId="0" xfId="0" applyProtection="1">
      <protection hidden="1"/>
    </xf>
    <xf numFmtId="0" fontId="9" fillId="0" borderId="0" xfId="0" applyFont="1" applyAlignment="1" applyProtection="1">
      <alignment vertical="center"/>
      <protection hidden="1"/>
    </xf>
    <xf numFmtId="0" fontId="18" fillId="0" borderId="0" xfId="2" applyFont="1" applyAlignment="1" applyProtection="1">
      <alignment horizontal="right" vertical="center"/>
      <protection hidden="1"/>
    </xf>
    <xf numFmtId="0" fontId="16" fillId="0" borderId="0" xfId="2" applyAlignment="1" applyProtection="1">
      <alignment vertical="center"/>
      <protection hidden="1"/>
    </xf>
    <xf numFmtId="0" fontId="16" fillId="0" borderId="0" xfId="2" applyAlignment="1" applyProtection="1">
      <protection hidden="1"/>
    </xf>
    <xf numFmtId="0" fontId="20" fillId="0" borderId="0" xfId="0" applyFont="1" applyFill="1" applyBorder="1" applyAlignment="1" applyProtection="1">
      <alignment vertical="center"/>
      <protection hidden="1"/>
    </xf>
    <xf numFmtId="0" fontId="0" fillId="0" borderId="0" xfId="0" applyAlignment="1" applyProtection="1">
      <alignment vertical="center"/>
      <protection hidden="1"/>
    </xf>
    <xf numFmtId="3" fontId="11" fillId="0" borderId="0" xfId="0" applyNumberFormat="1" applyFont="1" applyAlignment="1" applyProtection="1">
      <alignment vertical="center"/>
      <protection hidden="1"/>
    </xf>
    <xf numFmtId="3" fontId="11" fillId="2" borderId="0" xfId="0" quotePrefix="1" applyNumberFormat="1" applyFont="1" applyFill="1" applyAlignment="1" applyProtection="1">
      <alignment vertical="center"/>
      <protection hidden="1"/>
    </xf>
    <xf numFmtId="0" fontId="22" fillId="0" borderId="0" xfId="0" applyFont="1" applyFill="1" applyAlignment="1" applyProtection="1">
      <alignment vertical="center"/>
      <protection hidden="1"/>
    </xf>
    <xf numFmtId="0" fontId="24" fillId="0" borderId="0" xfId="0" applyFont="1" applyAlignment="1" applyProtection="1">
      <alignment vertical="center"/>
      <protection hidden="1"/>
    </xf>
    <xf numFmtId="3" fontId="24" fillId="0" borderId="0" xfId="0" applyNumberFormat="1" applyFont="1" applyAlignment="1" applyProtection="1">
      <alignment vertical="center"/>
      <protection hidden="1"/>
    </xf>
    <xf numFmtId="3" fontId="21" fillId="0" borderId="0" xfId="0" applyNumberFormat="1" applyFont="1" applyAlignment="1" applyProtection="1">
      <alignment vertical="center"/>
      <protection hidden="1"/>
    </xf>
    <xf numFmtId="0" fontId="0" fillId="0" borderId="0" xfId="0" applyFill="1" applyBorder="1" applyAlignment="1" applyProtection="1">
      <alignment vertical="center"/>
      <protection hidden="1"/>
    </xf>
    <xf numFmtId="0" fontId="6" fillId="0" borderId="0" xfId="0" applyFont="1" applyAlignment="1" applyProtection="1">
      <alignment vertical="center"/>
      <protection hidden="1"/>
    </xf>
    <xf numFmtId="0" fontId="20" fillId="0" borderId="0" xfId="0" applyFont="1" applyBorder="1" applyProtection="1">
      <protection hidden="1"/>
    </xf>
    <xf numFmtId="0" fontId="23" fillId="0" borderId="0" xfId="0" applyFont="1" applyBorder="1" applyAlignment="1" applyProtection="1">
      <alignment horizontal="center" vertical="center"/>
      <protection hidden="1"/>
    </xf>
    <xf numFmtId="0" fontId="23" fillId="0" borderId="0" xfId="0" applyFont="1" applyBorder="1" applyAlignment="1" applyProtection="1">
      <alignment vertical="center"/>
      <protection hidden="1"/>
    </xf>
    <xf numFmtId="0" fontId="23" fillId="0" borderId="0" xfId="0" applyFont="1" applyBorder="1" applyProtection="1">
      <protection hidden="1"/>
    </xf>
    <xf numFmtId="3" fontId="23" fillId="0" borderId="0" xfId="0" applyNumberFormat="1" applyFont="1" applyBorder="1" applyProtection="1">
      <protection hidden="1"/>
    </xf>
    <xf numFmtId="0" fontId="10" fillId="0" borderId="0" xfId="0" applyFont="1" applyAlignment="1" applyProtection="1">
      <alignment vertical="center"/>
      <protection hidden="1"/>
    </xf>
    <xf numFmtId="0" fontId="0" fillId="0" borderId="0" xfId="0" applyBorder="1" applyAlignment="1" applyProtection="1">
      <alignment vertical="center"/>
      <protection hidden="1"/>
    </xf>
    <xf numFmtId="0" fontId="8" fillId="0" borderId="0" xfId="0" applyNumberFormat="1" applyFont="1" applyFill="1" applyBorder="1" applyAlignment="1" applyProtection="1">
      <alignment horizontal="left" vertical="center"/>
      <protection hidden="1"/>
    </xf>
    <xf numFmtId="0" fontId="0" fillId="0" borderId="0" xfId="0" applyNumberFormat="1" applyFill="1" applyBorder="1" applyAlignment="1" applyProtection="1">
      <alignment horizontal="left" vertical="center"/>
      <protection hidden="1"/>
    </xf>
    <xf numFmtId="3" fontId="2" fillId="0" borderId="0" xfId="0" applyNumberFormat="1" applyFont="1" applyFill="1" applyBorder="1" applyAlignment="1" applyProtection="1">
      <alignment vertical="center"/>
      <protection hidden="1"/>
    </xf>
    <xf numFmtId="0" fontId="7" fillId="0" borderId="0" xfId="0" applyFont="1" applyAlignment="1" applyProtection="1">
      <alignment horizontal="left" vertical="center" indent="5"/>
      <protection hidden="1"/>
    </xf>
    <xf numFmtId="0" fontId="0" fillId="0" borderId="0" xfId="0" applyAlignment="1" applyProtection="1">
      <protection hidden="1"/>
    </xf>
    <xf numFmtId="0" fontId="0" fillId="0" borderId="0" xfId="0" applyFill="1" applyBorder="1"/>
    <xf numFmtId="0" fontId="0" fillId="0" borderId="0" xfId="0" applyFill="1" applyBorder="1" applyAlignment="1"/>
    <xf numFmtId="0" fontId="17" fillId="0" borderId="0" xfId="0" applyFont="1" applyFill="1" applyBorder="1" applyAlignment="1"/>
    <xf numFmtId="0" fontId="29" fillId="0" borderId="0" xfId="0" applyFont="1" applyFill="1" applyBorder="1"/>
    <xf numFmtId="0" fontId="1" fillId="0" borderId="0" xfId="0" applyFont="1" applyFill="1" applyBorder="1" applyAlignment="1"/>
    <xf numFmtId="0" fontId="1" fillId="0" borderId="0" xfId="0" applyFont="1" applyFill="1" applyBorder="1"/>
    <xf numFmtId="0" fontId="17" fillId="0" borderId="0" xfId="0" applyFont="1" applyFill="1" applyBorder="1" applyAlignment="1">
      <alignment horizontal="right"/>
    </xf>
    <xf numFmtId="0" fontId="1" fillId="0" borderId="0" xfId="0" applyFont="1"/>
    <xf numFmtId="0" fontId="1" fillId="0" borderId="0" xfId="0" applyFont="1" applyFill="1" applyBorder="1" applyAlignment="1">
      <alignment horizontal="left"/>
    </xf>
    <xf numFmtId="0" fontId="32" fillId="0" borderId="0" xfId="0" applyFont="1" applyFill="1" applyBorder="1"/>
    <xf numFmtId="0" fontId="30" fillId="0" borderId="0" xfId="0" applyFont="1" applyFill="1" applyBorder="1" applyAlignment="1"/>
    <xf numFmtId="0" fontId="1" fillId="0" borderId="0" xfId="0" applyFont="1" applyFill="1" applyAlignment="1" applyProtection="1">
      <alignment vertical="center"/>
      <protection hidden="1"/>
    </xf>
    <xf numFmtId="0" fontId="33" fillId="0" borderId="0" xfId="0" applyFont="1" applyFill="1" applyAlignment="1" applyProtection="1">
      <alignment horizontal="right" vertical="center"/>
      <protection hidden="1"/>
    </xf>
    <xf numFmtId="0" fontId="3" fillId="0" borderId="0" xfId="0" applyFont="1" applyFill="1" applyAlignment="1" applyProtection="1">
      <alignment horizontal="right" vertical="center"/>
      <protection hidden="1"/>
    </xf>
    <xf numFmtId="0" fontId="1" fillId="0" borderId="0" xfId="0" applyFont="1" applyFill="1" applyAlignment="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alignment vertical="center"/>
      <protection hidden="1"/>
    </xf>
    <xf numFmtId="0" fontId="13" fillId="0" borderId="0" xfId="0" applyFont="1" applyFill="1" applyBorder="1" applyAlignment="1" applyProtection="1">
      <protection hidden="1"/>
    </xf>
    <xf numFmtId="0" fontId="1" fillId="0" borderId="1" xfId="0" applyFont="1" applyFill="1" applyBorder="1" applyAlignment="1" applyProtection="1">
      <alignment horizontal="right"/>
      <protection hidden="1"/>
    </xf>
    <xf numFmtId="0" fontId="1" fillId="0" borderId="3" xfId="0" applyFont="1" applyFill="1" applyBorder="1" applyAlignment="1" applyProtection="1">
      <protection hidden="1"/>
    </xf>
    <xf numFmtId="0" fontId="1" fillId="0" borderId="1" xfId="0" applyFont="1" applyFill="1" applyBorder="1" applyAlignment="1" applyProtection="1">
      <protection hidden="1"/>
    </xf>
    <xf numFmtId="0" fontId="13" fillId="0" borderId="1" xfId="0" applyFont="1" applyFill="1" applyBorder="1" applyAlignment="1" applyProtection="1">
      <protection hidden="1"/>
    </xf>
    <xf numFmtId="3" fontId="1" fillId="4" borderId="2" xfId="0" applyNumberFormat="1" applyFont="1" applyFill="1" applyBorder="1" applyAlignment="1" applyProtection="1">
      <protection locked="0" hidden="1"/>
    </xf>
    <xf numFmtId="0" fontId="35" fillId="0" borderId="0" xfId="0" applyFont="1" applyFill="1" applyBorder="1" applyAlignment="1"/>
    <xf numFmtId="0" fontId="31" fillId="0" borderId="0" xfId="0" applyFont="1" applyFill="1" applyBorder="1"/>
    <xf numFmtId="3" fontId="1" fillId="4" borderId="8" xfId="0" applyNumberFormat="1" applyFont="1" applyFill="1" applyBorder="1" applyAlignment="1" applyProtection="1">
      <protection locked="0" hidden="1"/>
    </xf>
    <xf numFmtId="0" fontId="1" fillId="0" borderId="7" xfId="0" applyFont="1" applyFill="1" applyBorder="1" applyAlignment="1" applyProtection="1">
      <protection hidden="1"/>
    </xf>
    <xf numFmtId="3" fontId="13" fillId="4" borderId="2" xfId="0" applyNumberFormat="1" applyFont="1" applyFill="1" applyBorder="1" applyAlignment="1" applyProtection="1">
      <protection hidden="1"/>
    </xf>
    <xf numFmtId="165" fontId="13" fillId="0" borderId="1" xfId="3" applyNumberFormat="1" applyFont="1" applyFill="1" applyBorder="1" applyAlignment="1" applyProtection="1">
      <protection hidden="1"/>
    </xf>
    <xf numFmtId="165" fontId="13" fillId="0" borderId="6" xfId="0" applyNumberFormat="1" applyFont="1" applyFill="1" applyBorder="1" applyAlignment="1" applyProtection="1">
      <protection hidden="1"/>
    </xf>
    <xf numFmtId="165" fontId="13" fillId="0" borderId="6" xfId="3" applyNumberFormat="1" applyFont="1" applyFill="1" applyBorder="1" applyAlignment="1" applyProtection="1">
      <protection hidden="1"/>
    </xf>
    <xf numFmtId="165" fontId="13" fillId="0" borderId="1" xfId="0" applyNumberFormat="1" applyFont="1" applyFill="1" applyBorder="1" applyAlignment="1" applyProtection="1">
      <protection hidden="1"/>
    </xf>
    <xf numFmtId="14" fontId="1" fillId="0" borderId="11" xfId="0" applyNumberFormat="1" applyFont="1" applyFill="1" applyBorder="1" applyAlignment="1" applyProtection="1">
      <alignment horizontal="right"/>
      <protection hidden="1"/>
    </xf>
    <xf numFmtId="3" fontId="1" fillId="4" borderId="12" xfId="0" applyNumberFormat="1" applyFont="1" applyFill="1" applyBorder="1" applyAlignment="1" applyProtection="1">
      <protection locked="0" hidden="1"/>
    </xf>
    <xf numFmtId="3" fontId="1" fillId="4" borderId="11" xfId="0" applyNumberFormat="1" applyFont="1" applyFill="1" applyBorder="1" applyAlignment="1" applyProtection="1">
      <protection locked="0" hidden="1"/>
    </xf>
    <xf numFmtId="0" fontId="1" fillId="0" borderId="11" xfId="0" applyFont="1" applyFill="1" applyBorder="1" applyAlignment="1" applyProtection="1">
      <protection hidden="1"/>
    </xf>
    <xf numFmtId="3" fontId="13" fillId="4" borderId="11" xfId="0" applyNumberFormat="1" applyFont="1" applyFill="1" applyBorder="1" applyAlignment="1" applyProtection="1">
      <protection hidden="1"/>
    </xf>
    <xf numFmtId="3" fontId="13" fillId="4" borderId="14" xfId="0" applyNumberFormat="1" applyFont="1" applyFill="1" applyBorder="1" applyAlignment="1" applyProtection="1">
      <protection hidden="1"/>
    </xf>
    <xf numFmtId="0" fontId="1" fillId="0" borderId="13" xfId="0" applyFont="1" applyFill="1" applyBorder="1" applyAlignment="1" applyProtection="1">
      <protection hidden="1"/>
    </xf>
    <xf numFmtId="0" fontId="1" fillId="4" borderId="11" xfId="0" applyFont="1" applyFill="1" applyBorder="1" applyAlignment="1" applyProtection="1">
      <protection locked="0" hidden="1"/>
    </xf>
    <xf numFmtId="14" fontId="1" fillId="0" borderId="10" xfId="0" applyNumberFormat="1" applyFont="1" applyFill="1" applyBorder="1" applyAlignment="1" applyProtection="1">
      <alignment horizontal="right"/>
      <protection hidden="1"/>
    </xf>
    <xf numFmtId="0" fontId="1" fillId="0" borderId="10" xfId="0" applyFont="1" applyFill="1" applyBorder="1" applyAlignment="1" applyProtection="1">
      <protection hidden="1"/>
    </xf>
    <xf numFmtId="165" fontId="13" fillId="0" borderId="10" xfId="3" applyNumberFormat="1" applyFont="1" applyFill="1" applyBorder="1" applyAlignment="1" applyProtection="1">
      <protection hidden="1"/>
    </xf>
    <xf numFmtId="165" fontId="13" fillId="0" borderId="16" xfId="0" applyNumberFormat="1" applyFont="1" applyFill="1" applyBorder="1" applyAlignment="1" applyProtection="1">
      <protection hidden="1"/>
    </xf>
    <xf numFmtId="0" fontId="1" fillId="0" borderId="15" xfId="0" applyFont="1" applyFill="1" applyBorder="1" applyAlignment="1" applyProtection="1">
      <protection hidden="1"/>
    </xf>
    <xf numFmtId="0" fontId="1" fillId="0" borderId="10" xfId="0" applyFont="1" applyFill="1" applyBorder="1" applyAlignment="1" applyProtection="1">
      <alignment horizontal="right"/>
      <protection hidden="1"/>
    </xf>
    <xf numFmtId="3" fontId="1" fillId="0" borderId="9" xfId="0" applyNumberFormat="1" applyFont="1" applyFill="1" applyBorder="1" applyAlignment="1" applyProtection="1">
      <protection locked="0" hidden="1"/>
    </xf>
    <xf numFmtId="3" fontId="1" fillId="0" borderId="10" xfId="0" applyNumberFormat="1" applyFont="1" applyFill="1" applyBorder="1" applyAlignment="1" applyProtection="1">
      <protection locked="0" hidden="1"/>
    </xf>
    <xf numFmtId="3" fontId="13" fillId="0" borderId="10" xfId="0" applyNumberFormat="1" applyFont="1" applyFill="1" applyBorder="1" applyAlignment="1" applyProtection="1">
      <protection hidden="1"/>
    </xf>
    <xf numFmtId="3" fontId="13" fillId="0" borderId="16" xfId="0" applyNumberFormat="1" applyFont="1" applyFill="1" applyBorder="1" applyAlignment="1" applyProtection="1">
      <protection hidden="1"/>
    </xf>
    <xf numFmtId="165" fontId="13" fillId="0" borderId="16" xfId="3" applyNumberFormat="1" applyFont="1" applyFill="1" applyBorder="1" applyAlignment="1" applyProtection="1">
      <protection hidden="1"/>
    </xf>
    <xf numFmtId="165" fontId="13" fillId="0" borderId="10" xfId="0" applyNumberFormat="1" applyFont="1" applyFill="1" applyBorder="1" applyAlignment="1" applyProtection="1">
      <protection hidden="1"/>
    </xf>
    <xf numFmtId="0" fontId="0" fillId="0" borderId="0" xfId="0" applyFill="1" applyAlignment="1" applyProtection="1">
      <alignment vertical="center"/>
      <protection hidden="1"/>
    </xf>
    <xf numFmtId="0" fontId="18" fillId="0" borderId="0" xfId="2" applyFont="1" applyFill="1" applyAlignment="1" applyProtection="1">
      <alignment horizontal="right" vertical="center"/>
      <protection hidden="1"/>
    </xf>
    <xf numFmtId="0" fontId="1" fillId="0" borderId="0" xfId="0" applyFont="1" applyAlignment="1" applyProtection="1">
      <alignment vertical="center"/>
      <protection hidden="1"/>
    </xf>
    <xf numFmtId="0" fontId="1" fillId="0" borderId="0" xfId="0" applyFont="1" applyAlignment="1" applyProtection="1">
      <protection hidden="1"/>
    </xf>
    <xf numFmtId="0" fontId="1" fillId="0" borderId="0" xfId="0" applyFont="1" applyFill="1" applyAlignment="1" applyProtection="1">
      <alignment horizontal="right" vertical="center"/>
      <protection hidden="1"/>
    </xf>
    <xf numFmtId="49" fontId="1" fillId="0" borderId="0" xfId="0" applyNumberFormat="1" applyFont="1" applyFill="1" applyBorder="1" applyAlignment="1" applyProtection="1">
      <alignment horizontal="left"/>
      <protection hidden="1"/>
    </xf>
    <xf numFmtId="49" fontId="1" fillId="0" borderId="7" xfId="0" applyNumberFormat="1" applyFont="1" applyFill="1" applyBorder="1" applyAlignment="1" applyProtection="1">
      <alignment horizontal="left"/>
      <protection hidden="1"/>
    </xf>
    <xf numFmtId="0" fontId="1" fillId="0" borderId="2" xfId="0" applyFont="1" applyFill="1" applyBorder="1" applyAlignment="1" applyProtection="1">
      <alignment horizontal="right"/>
      <protection hidden="1"/>
    </xf>
    <xf numFmtId="164" fontId="1" fillId="0" borderId="2" xfId="0" applyNumberFormat="1" applyFont="1" applyFill="1" applyBorder="1" applyAlignment="1" applyProtection="1">
      <alignment horizontal="right"/>
      <protection hidden="1"/>
    </xf>
    <xf numFmtId="165" fontId="1" fillId="0" borderId="2" xfId="0" applyNumberFormat="1" applyFont="1" applyFill="1" applyBorder="1" applyAlignment="1" applyProtection="1">
      <protection hidden="1"/>
    </xf>
    <xf numFmtId="165" fontId="1" fillId="0" borderId="8" xfId="0" applyNumberFormat="1" applyFont="1" applyFill="1" applyBorder="1" applyAlignment="1" applyProtection="1">
      <protection hidden="1"/>
    </xf>
    <xf numFmtId="165" fontId="13" fillId="0" borderId="2" xfId="0" applyNumberFormat="1" applyFont="1" applyFill="1" applyBorder="1" applyAlignment="1" applyProtection="1">
      <protection hidden="1"/>
    </xf>
    <xf numFmtId="3" fontId="1" fillId="0" borderId="2" xfId="0" applyNumberFormat="1" applyFont="1" applyFill="1" applyBorder="1" applyAlignment="1" applyProtection="1">
      <protection locked="0" hidden="1"/>
    </xf>
    <xf numFmtId="3" fontId="1" fillId="0" borderId="8" xfId="0" applyNumberFormat="1" applyFont="1" applyFill="1" applyBorder="1" applyAlignment="1" applyProtection="1">
      <protection locked="0" hidden="1"/>
    </xf>
    <xf numFmtId="3" fontId="13" fillId="0" borderId="2" xfId="0" applyNumberFormat="1" applyFont="1" applyFill="1" applyBorder="1" applyAlignment="1" applyProtection="1">
      <protection hidden="1"/>
    </xf>
    <xf numFmtId="2" fontId="1" fillId="0" borderId="0" xfId="0" applyNumberFormat="1" applyFont="1" applyFill="1" applyBorder="1" applyAlignment="1" applyProtection="1">
      <alignment horizontal="left" vertical="center"/>
      <protection hidden="1"/>
    </xf>
    <xf numFmtId="3" fontId="1" fillId="0" borderId="0" xfId="0" applyNumberFormat="1" applyFont="1" applyFill="1" applyBorder="1" applyAlignment="1" applyProtection="1">
      <protection hidden="1"/>
    </xf>
    <xf numFmtId="0" fontId="1" fillId="0" borderId="0" xfId="0" applyFont="1" applyFill="1" applyAlignment="1" applyProtection="1">
      <alignment horizontal="left" vertical="center" indent="5"/>
      <protection hidden="1"/>
    </xf>
    <xf numFmtId="0" fontId="1" fillId="0" borderId="0" xfId="0" applyFont="1" applyFill="1" applyProtection="1">
      <protection hidden="1"/>
    </xf>
    <xf numFmtId="49" fontId="1" fillId="0" borderId="1" xfId="0" applyNumberFormat="1" applyFont="1" applyFill="1" applyBorder="1" applyAlignment="1" applyProtection="1">
      <alignment horizontal="left"/>
      <protection hidden="1"/>
    </xf>
    <xf numFmtId="49" fontId="13" fillId="0" borderId="1" xfId="0" applyNumberFormat="1" applyFont="1" applyFill="1" applyBorder="1" applyAlignment="1" applyProtection="1">
      <alignment horizontal="left"/>
      <protection hidden="1"/>
    </xf>
    <xf numFmtId="3" fontId="1" fillId="0" borderId="1" xfId="0" applyNumberFormat="1" applyFont="1" applyFill="1" applyBorder="1" applyAlignment="1" applyProtection="1">
      <alignment horizontal="left"/>
      <protection hidden="1"/>
    </xf>
    <xf numFmtId="0" fontId="19" fillId="5" borderId="1" xfId="0" applyFont="1" applyFill="1" applyBorder="1" applyAlignment="1" applyProtection="1">
      <alignment vertical="center"/>
      <protection hidden="1"/>
    </xf>
    <xf numFmtId="3" fontId="1" fillId="0" borderId="7" xfId="0" applyNumberFormat="1" applyFont="1" applyFill="1" applyBorder="1" applyAlignment="1" applyProtection="1">
      <alignment horizontal="left"/>
      <protection hidden="1"/>
    </xf>
    <xf numFmtId="3" fontId="1" fillId="0" borderId="8" xfId="0" applyNumberFormat="1" applyFont="1" applyFill="1" applyBorder="1" applyAlignment="1" applyProtection="1">
      <protection hidden="1"/>
    </xf>
    <xf numFmtId="3" fontId="1" fillId="0" borderId="2" xfId="0" applyNumberFormat="1" applyFont="1" applyFill="1" applyBorder="1" applyAlignment="1" applyProtection="1">
      <protection hidden="1"/>
    </xf>
    <xf numFmtId="3" fontId="19" fillId="5" borderId="2" xfId="0" applyNumberFormat="1"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3" fillId="0" borderId="1" xfId="0" applyFont="1" applyFill="1" applyBorder="1" applyAlignment="1" applyProtection="1">
      <alignment horizontal="left" vertical="center"/>
      <protection hidden="1"/>
    </xf>
    <xf numFmtId="0" fontId="1" fillId="0" borderId="7" xfId="0" applyFont="1" applyFill="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 fillId="0" borderId="2" xfId="0" applyFont="1" applyFill="1" applyBorder="1" applyAlignment="1" applyProtection="1">
      <alignment horizontal="left" vertical="center" indent="5"/>
      <protection hidden="1"/>
    </xf>
    <xf numFmtId="10" fontId="13" fillId="0" borderId="8" xfId="3" applyNumberFormat="1" applyFont="1" applyFill="1" applyBorder="1" applyAlignment="1" applyProtection="1">
      <alignment horizontal="right" vertical="center"/>
      <protection hidden="1"/>
    </xf>
    <xf numFmtId="165" fontId="13" fillId="0" borderId="3" xfId="0" applyNumberFormat="1" applyFont="1" applyFill="1" applyBorder="1" applyAlignment="1" applyProtection="1">
      <alignment horizontal="left" vertical="center" indent="5"/>
      <protection hidden="1"/>
    </xf>
    <xf numFmtId="0" fontId="1" fillId="0" borderId="3" xfId="0" applyFont="1" applyFill="1" applyBorder="1" applyAlignment="1" applyProtection="1">
      <alignment vertical="center"/>
      <protection hidden="1"/>
    </xf>
    <xf numFmtId="4" fontId="13" fillId="0" borderId="8" xfId="3" applyNumberFormat="1" applyFont="1" applyFill="1" applyBorder="1" applyAlignment="1" applyProtection="1">
      <alignment horizontal="right" vertical="center"/>
      <protection hidden="1"/>
    </xf>
    <xf numFmtId="0" fontId="13" fillId="0" borderId="0" xfId="0" applyFont="1" applyFill="1"/>
    <xf numFmtId="0" fontId="1" fillId="0" borderId="0" xfId="0" applyFont="1" applyFill="1"/>
    <xf numFmtId="3" fontId="1" fillId="0" borderId="0" xfId="0" applyNumberFormat="1" applyFont="1" applyFill="1"/>
    <xf numFmtId="0" fontId="13" fillId="0" borderId="1" xfId="0" applyFont="1" applyFill="1" applyBorder="1" applyAlignment="1">
      <alignment vertical="center"/>
    </xf>
    <xf numFmtId="0" fontId="13" fillId="0" borderId="1" xfId="0" applyFont="1" applyFill="1" applyBorder="1" applyAlignment="1">
      <alignment wrapText="1"/>
    </xf>
    <xf numFmtId="0" fontId="1" fillId="0" borderId="7" xfId="0" applyFont="1" applyFill="1" applyBorder="1" applyProtection="1">
      <protection locked="0"/>
    </xf>
    <xf numFmtId="43" fontId="1" fillId="0" borderId="7" xfId="1" applyFont="1" applyFill="1" applyBorder="1" applyProtection="1">
      <protection locked="0"/>
    </xf>
    <xf numFmtId="0" fontId="1" fillId="0" borderId="7" xfId="0" applyFont="1" applyFill="1" applyBorder="1" applyAlignment="1" applyProtection="1">
      <alignment horizontal="right"/>
      <protection locked="0"/>
    </xf>
    <xf numFmtId="0" fontId="1" fillId="0" borderId="7" xfId="0" applyFont="1" applyFill="1" applyBorder="1" applyAlignment="1" applyProtection="1">
      <alignment horizontal="center"/>
      <protection hidden="1"/>
    </xf>
    <xf numFmtId="3" fontId="1" fillId="4" borderId="19" xfId="0" applyNumberFormat="1" applyFont="1" applyFill="1" applyBorder="1" applyAlignment="1" applyProtection="1">
      <protection locked="0" hidden="1"/>
    </xf>
    <xf numFmtId="165" fontId="1" fillId="0" borderId="19" xfId="0" applyNumberFormat="1" applyFont="1" applyFill="1" applyBorder="1" applyAlignment="1" applyProtection="1">
      <protection hidden="1"/>
    </xf>
    <xf numFmtId="3" fontId="1" fillId="0" borderId="19" xfId="0" applyNumberFormat="1" applyFont="1" applyFill="1" applyBorder="1" applyAlignment="1" applyProtection="1">
      <protection locked="0" hidden="1"/>
    </xf>
    <xf numFmtId="3" fontId="13" fillId="4" borderId="21" xfId="0" applyNumberFormat="1" applyFont="1" applyFill="1" applyBorder="1" applyAlignment="1" applyProtection="1">
      <protection hidden="1"/>
    </xf>
    <xf numFmtId="165" fontId="13" fillId="0" borderId="21" xfId="0" applyNumberFormat="1" applyFont="1" applyFill="1" applyBorder="1" applyAlignment="1" applyProtection="1">
      <protection hidden="1"/>
    </xf>
    <xf numFmtId="3" fontId="13" fillId="0" borderId="21" xfId="0" applyNumberFormat="1" applyFont="1" applyFill="1" applyBorder="1" applyAlignment="1" applyProtection="1">
      <protection hidden="1"/>
    </xf>
    <xf numFmtId="0" fontId="13" fillId="0" borderId="10" xfId="0" applyFont="1" applyFill="1" applyBorder="1" applyAlignment="1">
      <alignment vertical="center"/>
    </xf>
    <xf numFmtId="0" fontId="1" fillId="0" borderId="9" xfId="0" applyFont="1" applyFill="1" applyBorder="1" applyProtection="1">
      <protection locked="0"/>
    </xf>
    <xf numFmtId="0" fontId="1" fillId="0" borderId="18" xfId="0" applyFont="1" applyFill="1" applyBorder="1" applyProtection="1">
      <protection locked="0"/>
    </xf>
    <xf numFmtId="43" fontId="1" fillId="0" borderId="9" xfId="1" applyFont="1" applyFill="1" applyBorder="1" applyProtection="1">
      <protection locked="0"/>
    </xf>
    <xf numFmtId="43" fontId="1" fillId="0" borderId="18" xfId="1" applyFont="1" applyFill="1" applyBorder="1" applyProtection="1">
      <protection locked="0"/>
    </xf>
    <xf numFmtId="0" fontId="1" fillId="0" borderId="9" xfId="0" applyFont="1" applyFill="1" applyBorder="1" applyAlignment="1" applyProtection="1">
      <alignment horizontal="right"/>
      <protection locked="0"/>
    </xf>
    <xf numFmtId="0" fontId="1" fillId="0" borderId="18" xfId="0" applyFont="1" applyFill="1" applyBorder="1" applyAlignment="1" applyProtection="1">
      <alignment horizontal="right"/>
      <protection locked="0"/>
    </xf>
    <xf numFmtId="0" fontId="13" fillId="0" borderId="10" xfId="0" applyFont="1" applyFill="1" applyBorder="1" applyAlignment="1">
      <alignment vertical="center" wrapText="1"/>
    </xf>
    <xf numFmtId="3" fontId="1" fillId="2" borderId="0" xfId="0" quotePrefix="1" applyNumberFormat="1" applyFont="1" applyFill="1" applyAlignment="1" applyProtection="1">
      <alignment vertical="center"/>
      <protection hidden="1"/>
    </xf>
    <xf numFmtId="3" fontId="1" fillId="0" borderId="0" xfId="0" applyNumberFormat="1" applyFont="1" applyAlignment="1" applyProtection="1">
      <alignment vertical="center"/>
      <protection hidden="1"/>
    </xf>
    <xf numFmtId="3" fontId="36" fillId="0" borderId="0" xfId="0" applyNumberFormat="1" applyFont="1" applyAlignment="1" applyProtection="1">
      <alignment vertical="center"/>
      <protection hidden="1"/>
    </xf>
    <xf numFmtId="0" fontId="1" fillId="0" borderId="1" xfId="0" applyFont="1" applyFill="1" applyBorder="1" applyAlignment="1" applyProtection="1">
      <alignment horizontal="center"/>
      <protection hidden="1"/>
    </xf>
    <xf numFmtId="0" fontId="13" fillId="0" borderId="1" xfId="0" quotePrefix="1" applyFont="1" applyFill="1" applyBorder="1" applyAlignment="1" applyProtection="1">
      <alignment horizontal="center"/>
      <protection hidden="1"/>
    </xf>
    <xf numFmtId="0" fontId="1" fillId="0" borderId="1" xfId="0" quotePrefix="1" applyFont="1" applyFill="1" applyBorder="1" applyAlignment="1" applyProtection="1">
      <alignment horizontal="center"/>
      <protection hidden="1"/>
    </xf>
    <xf numFmtId="0" fontId="35" fillId="0" borderId="1" xfId="0" quotePrefix="1" applyFont="1" applyFill="1" applyBorder="1" applyAlignment="1" applyProtection="1">
      <alignment horizontal="center"/>
      <protection hidden="1"/>
    </xf>
    <xf numFmtId="0" fontId="1" fillId="0" borderId="7" xfId="0" quotePrefix="1" applyFont="1" applyFill="1" applyBorder="1" applyAlignment="1" applyProtection="1">
      <alignment horizontal="center"/>
      <protection hidden="1"/>
    </xf>
    <xf numFmtId="3" fontId="1" fillId="3" borderId="2" xfId="0" applyNumberFormat="1" applyFont="1" applyFill="1" applyBorder="1" applyAlignment="1" applyProtection="1">
      <protection hidden="1"/>
    </xf>
    <xf numFmtId="0" fontId="1" fillId="0" borderId="2" xfId="0" applyFont="1" applyFill="1" applyBorder="1" applyAlignment="1" applyProtection="1">
      <alignment horizontal="left"/>
      <protection hidden="1"/>
    </xf>
    <xf numFmtId="3" fontId="13" fillId="0" borderId="2" xfId="0" applyNumberFormat="1" applyFont="1" applyFill="1" applyBorder="1" applyAlignment="1" applyProtection="1">
      <alignment horizontal="right"/>
      <protection hidden="1"/>
    </xf>
    <xf numFmtId="0" fontId="1" fillId="0" borderId="22" xfId="0" applyFont="1" applyBorder="1" applyAlignment="1" applyProtection="1">
      <alignment vertical="center"/>
      <protection hidden="1"/>
    </xf>
    <xf numFmtId="0" fontId="1" fillId="0" borderId="15" xfId="0" applyFont="1" applyBorder="1" applyAlignment="1" applyProtection="1">
      <alignment vertical="center"/>
      <protection hidden="1"/>
    </xf>
    <xf numFmtId="0" fontId="1" fillId="2" borderId="15" xfId="0" applyFont="1" applyFill="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2" borderId="13" xfId="0" applyFont="1" applyFill="1" applyBorder="1" applyAlignment="1" applyProtection="1">
      <alignment vertical="center"/>
      <protection hidden="1"/>
    </xf>
    <xf numFmtId="3" fontId="1" fillId="4" borderId="8" xfId="0" applyNumberFormat="1" applyFont="1" applyFill="1" applyBorder="1" applyAlignment="1" applyProtection="1">
      <protection hidden="1"/>
    </xf>
    <xf numFmtId="3" fontId="1" fillId="4" borderId="2" xfId="0" applyNumberFormat="1" applyFont="1" applyFill="1" applyBorder="1" applyAlignment="1" applyProtection="1">
      <protection hidden="1"/>
    </xf>
    <xf numFmtId="3" fontId="1" fillId="6" borderId="8" xfId="0" applyNumberFormat="1" applyFont="1" applyFill="1" applyBorder="1" applyAlignment="1" applyProtection="1">
      <protection hidden="1"/>
    </xf>
    <xf numFmtId="0" fontId="0" fillId="0" borderId="23" xfId="0" applyBorder="1" applyAlignment="1" applyProtection="1">
      <alignment vertical="center"/>
      <protection hidden="1"/>
    </xf>
    <xf numFmtId="0" fontId="0" fillId="0" borderId="3" xfId="0" applyBorder="1" applyAlignment="1" applyProtection="1">
      <alignment vertical="center"/>
      <protection hidden="1"/>
    </xf>
    <xf numFmtId="0" fontId="0" fillId="2" borderId="3" xfId="0" applyFill="1" applyBorder="1" applyAlignment="1" applyProtection="1">
      <alignment vertical="center"/>
      <protection hidden="1"/>
    </xf>
    <xf numFmtId="0" fontId="0" fillId="0" borderId="2" xfId="0" applyBorder="1" applyAlignment="1" applyProtection="1">
      <alignment vertical="center"/>
      <protection hidden="1"/>
    </xf>
    <xf numFmtId="0" fontId="1" fillId="0" borderId="24" xfId="0" applyFont="1" applyFill="1" applyBorder="1" applyAlignment="1" applyProtection="1">
      <alignment horizontal="left"/>
      <protection hidden="1"/>
    </xf>
    <xf numFmtId="3" fontId="1" fillId="0" borderId="2" xfId="0" applyNumberFormat="1" applyFont="1" applyFill="1" applyBorder="1" applyAlignment="1" applyProtection="1">
      <alignment horizontal="right"/>
      <protection locked="0" hidden="1"/>
    </xf>
    <xf numFmtId="3" fontId="1" fillId="3" borderId="2" xfId="0" applyNumberFormat="1" applyFont="1" applyFill="1" applyBorder="1" applyAlignment="1" applyProtection="1">
      <protection locked="0" hidden="1"/>
    </xf>
    <xf numFmtId="3" fontId="1" fillId="0" borderId="2" xfId="0" applyNumberFormat="1" applyFont="1" applyFill="1" applyBorder="1" applyAlignment="1" applyProtection="1">
      <alignment horizontal="right"/>
      <protection hidden="1"/>
    </xf>
    <xf numFmtId="0" fontId="1" fillId="4" borderId="14" xfId="0" applyFont="1" applyFill="1" applyBorder="1" applyAlignment="1" applyProtection="1">
      <protection hidden="1"/>
    </xf>
    <xf numFmtId="0" fontId="1" fillId="0" borderId="25" xfId="0" applyFont="1" applyFill="1" applyBorder="1" applyAlignment="1" applyProtection="1">
      <protection hidden="1"/>
    </xf>
    <xf numFmtId="3" fontId="13" fillId="0" borderId="14" xfId="0" applyNumberFormat="1" applyFont="1" applyFill="1" applyBorder="1" applyAlignment="1" applyProtection="1">
      <protection hidden="1"/>
    </xf>
    <xf numFmtId="165" fontId="13" fillId="0" borderId="25" xfId="3" applyNumberFormat="1" applyFont="1" applyFill="1" applyBorder="1" applyAlignment="1" applyProtection="1">
      <protection hidden="1"/>
    </xf>
    <xf numFmtId="3" fontId="13" fillId="0" borderId="25" xfId="0" applyNumberFormat="1" applyFont="1" applyFill="1" applyBorder="1" applyAlignment="1" applyProtection="1">
      <protection hidden="1"/>
    </xf>
    <xf numFmtId="165" fontId="13" fillId="0" borderId="26" xfId="3" applyNumberFormat="1" applyFont="1" applyFill="1" applyBorder="1" applyAlignment="1" applyProtection="1">
      <protection hidden="1"/>
    </xf>
    <xf numFmtId="3" fontId="13" fillId="4" borderId="2" xfId="0" applyNumberFormat="1" applyFont="1" applyFill="1" applyBorder="1" applyAlignment="1" applyProtection="1">
      <protection locked="0" hidden="1"/>
    </xf>
    <xf numFmtId="3" fontId="13" fillId="0" borderId="2" xfId="0" applyNumberFormat="1" applyFont="1" applyFill="1" applyBorder="1" applyAlignment="1" applyProtection="1">
      <protection locked="0" hidden="1"/>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8" fillId="0" borderId="0" xfId="0" applyFont="1" applyFill="1" applyBorder="1" applyAlignment="1"/>
    <xf numFmtId="0" fontId="12" fillId="0" borderId="0" xfId="0" applyFont="1" applyFill="1" applyBorder="1" applyAlignment="1"/>
    <xf numFmtId="0" fontId="0" fillId="0" borderId="0" xfId="0" applyAlignment="1"/>
    <xf numFmtId="0" fontId="0" fillId="0" borderId="0" xfId="0" applyAlignment="1" applyProtection="1">
      <protection hidden="1"/>
    </xf>
    <xf numFmtId="0" fontId="1" fillId="0" borderId="26" xfId="0" applyFont="1" applyFill="1" applyBorder="1" applyAlignment="1" applyProtection="1">
      <protection hidden="1"/>
    </xf>
    <xf numFmtId="0" fontId="1" fillId="0" borderId="25" xfId="0" applyFont="1" applyFill="1" applyBorder="1" applyAlignment="1" applyProtection="1">
      <protection hidden="1"/>
    </xf>
    <xf numFmtId="0" fontId="35" fillId="0" borderId="1" xfId="0" applyFont="1" applyFill="1" applyBorder="1" applyAlignment="1" applyProtection="1">
      <protection hidden="1"/>
    </xf>
    <xf numFmtId="0" fontId="1" fillId="0" borderId="1" xfId="0" applyFont="1" applyFill="1" applyBorder="1" applyAlignment="1" applyProtection="1">
      <protection hidden="1"/>
    </xf>
    <xf numFmtId="0" fontId="1" fillId="3" borderId="1" xfId="0" applyFont="1" applyFill="1" applyBorder="1" applyAlignment="1" applyProtection="1">
      <protection locked="0" hidden="1"/>
    </xf>
    <xf numFmtId="0" fontId="1" fillId="0" borderId="7" xfId="0" applyFont="1" applyFill="1" applyBorder="1" applyAlignment="1" applyProtection="1">
      <protection hidden="1"/>
    </xf>
    <xf numFmtId="0" fontId="13" fillId="0" borderId="6" xfId="0" applyFont="1" applyFill="1" applyBorder="1" applyAlignment="1" applyProtection="1">
      <protection hidden="1"/>
    </xf>
    <xf numFmtId="165" fontId="1" fillId="0" borderId="15" xfId="3" applyNumberFormat="1" applyFont="1" applyFill="1" applyBorder="1" applyAlignment="1" applyProtection="1">
      <protection hidden="1"/>
    </xf>
    <xf numFmtId="0" fontId="1" fillId="0" borderId="15" xfId="0" applyFont="1" applyFill="1" applyBorder="1" applyAlignment="1" applyProtection="1">
      <protection hidden="1"/>
    </xf>
    <xf numFmtId="0" fontId="1" fillId="0" borderId="10" xfId="0" applyFont="1" applyFill="1" applyBorder="1" applyAlignment="1" applyProtection="1">
      <protection hidden="1"/>
    </xf>
    <xf numFmtId="165" fontId="1" fillId="0" borderId="15" xfId="0" applyNumberFormat="1" applyFont="1" applyFill="1" applyBorder="1" applyAlignment="1" applyProtection="1">
      <protection hidden="1"/>
    </xf>
    <xf numFmtId="165" fontId="1" fillId="0" borderId="0" xfId="0" applyNumberFormat="1" applyFont="1" applyFill="1" applyBorder="1" applyAlignment="1" applyProtection="1">
      <protection hidden="1"/>
    </xf>
    <xf numFmtId="0" fontId="1" fillId="0" borderId="0" xfId="0" applyFont="1" applyFill="1" applyBorder="1" applyAlignment="1" applyProtection="1">
      <protection hidden="1"/>
    </xf>
    <xf numFmtId="165" fontId="1" fillId="0" borderId="0" xfId="3" applyNumberFormat="1" applyFont="1" applyFill="1" applyBorder="1" applyAlignment="1" applyProtection="1">
      <protection hidden="1"/>
    </xf>
    <xf numFmtId="165" fontId="1" fillId="0" borderId="10" xfId="3" applyNumberFormat="1" applyFont="1" applyFill="1" applyBorder="1" applyAlignment="1" applyProtection="1">
      <protection hidden="1"/>
    </xf>
    <xf numFmtId="165" fontId="1" fillId="0" borderId="1" xfId="3" applyNumberFormat="1" applyFont="1" applyFill="1" applyBorder="1" applyAlignment="1" applyProtection="1">
      <protection hidden="1"/>
    </xf>
    <xf numFmtId="0" fontId="13" fillId="0" borderId="1" xfId="0" applyFont="1" applyFill="1" applyBorder="1" applyAlignment="1" applyProtection="1">
      <protection hidden="1"/>
    </xf>
    <xf numFmtId="0" fontId="1" fillId="0" borderId="1" xfId="0" applyFont="1" applyFill="1" applyBorder="1" applyAlignment="1" applyProtection="1">
      <protection locked="0" hidden="1"/>
    </xf>
    <xf numFmtId="49" fontId="1" fillId="3" borderId="5" xfId="0" applyNumberFormat="1" applyFont="1" applyFill="1" applyBorder="1" applyAlignment="1" applyProtection="1">
      <alignment horizontal="left"/>
      <protection locked="0" hidden="1"/>
    </xf>
    <xf numFmtId="0" fontId="1" fillId="3" borderId="5" xfId="0" applyFont="1" applyFill="1" applyBorder="1" applyAlignment="1" applyProtection="1">
      <alignment horizontal="left"/>
      <protection locked="0" hidden="1"/>
    </xf>
    <xf numFmtId="0" fontId="1" fillId="0" borderId="7" xfId="0" applyFont="1" applyFill="1" applyBorder="1" applyAlignment="1" applyProtection="1">
      <alignment horizontal="left"/>
      <protection hidden="1"/>
    </xf>
    <xf numFmtId="0" fontId="1" fillId="0" borderId="9" xfId="0" applyFont="1" applyFill="1" applyBorder="1" applyAlignment="1" applyProtection="1">
      <alignment horizontal="left"/>
      <protection hidden="1"/>
    </xf>
    <xf numFmtId="0" fontId="13" fillId="0" borderId="26" xfId="0" applyFont="1" applyFill="1" applyBorder="1" applyAlignment="1" applyProtection="1">
      <protection hidden="1"/>
    </xf>
    <xf numFmtId="0" fontId="4" fillId="0" borderId="0" xfId="0" applyFont="1" applyAlignment="1" applyProtection="1">
      <alignment horizontal="right" vertical="center"/>
      <protection hidden="1"/>
    </xf>
    <xf numFmtId="0" fontId="5" fillId="0" borderId="0" xfId="0" applyFont="1" applyAlignment="1" applyProtection="1">
      <alignment horizontal="right" vertical="center"/>
      <protection hidden="1"/>
    </xf>
    <xf numFmtId="0" fontId="34"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3" borderId="4" xfId="0" applyFont="1" applyFill="1" applyBorder="1" applyAlignment="1" applyProtection="1">
      <alignment vertical="center"/>
      <protection locked="0" hidden="1"/>
    </xf>
    <xf numFmtId="0" fontId="34" fillId="0" borderId="0" xfId="0" applyFont="1" applyFill="1" applyBorder="1" applyAlignment="1" applyProtection="1">
      <protection hidden="1"/>
    </xf>
    <xf numFmtId="0" fontId="26" fillId="0" borderId="0" xfId="0" applyFont="1" applyFill="1" applyAlignment="1" applyProtection="1">
      <alignment horizontal="left" vertical="center"/>
      <protection hidden="1"/>
    </xf>
    <xf numFmtId="49" fontId="1" fillId="0" borderId="17" xfId="0" applyNumberFormat="1" applyFont="1" applyFill="1" applyBorder="1" applyAlignment="1" applyProtection="1">
      <alignment horizontal="left"/>
      <protection hidden="1"/>
    </xf>
    <xf numFmtId="49" fontId="1" fillId="0" borderId="18" xfId="0" applyNumberFormat="1" applyFont="1" applyFill="1" applyBorder="1" applyAlignment="1" applyProtection="1">
      <alignment horizontal="left"/>
      <protection hidden="1"/>
    </xf>
    <xf numFmtId="49" fontId="1" fillId="3" borderId="1" xfId="0" applyNumberFormat="1" applyFont="1" applyFill="1" applyBorder="1" applyAlignment="1" applyProtection="1">
      <alignment horizontal="left"/>
      <protection locked="0" hidden="1"/>
    </xf>
    <xf numFmtId="0" fontId="1" fillId="3" borderId="1" xfId="0" applyFont="1" applyFill="1" applyBorder="1" applyAlignment="1" applyProtection="1">
      <alignment horizontal="left"/>
      <protection locked="0" hidden="1"/>
    </xf>
    <xf numFmtId="49" fontId="13" fillId="0" borderId="1" xfId="0" applyNumberFormat="1" applyFont="1" applyFill="1" applyBorder="1" applyAlignment="1" applyProtection="1">
      <alignment horizontal="left"/>
      <protection hidden="1"/>
    </xf>
    <xf numFmtId="0" fontId="13" fillId="0" borderId="1" xfId="0" applyFont="1" applyFill="1" applyBorder="1" applyAlignment="1" applyProtection="1">
      <alignment horizontal="left"/>
      <protection hidden="1"/>
    </xf>
    <xf numFmtId="49" fontId="1" fillId="0" borderId="7" xfId="0" applyNumberFormat="1" applyFont="1" applyFill="1" applyBorder="1" applyAlignment="1" applyProtection="1">
      <alignment horizontal="left"/>
      <protection hidden="1"/>
    </xf>
    <xf numFmtId="49" fontId="35" fillId="0" borderId="1" xfId="0" applyNumberFormat="1" applyFont="1" applyFill="1" applyBorder="1" applyAlignment="1" applyProtection="1">
      <alignment horizontal="left"/>
      <protection hidden="1"/>
    </xf>
    <xf numFmtId="0" fontId="35" fillId="0" borderId="1" xfId="0" applyFont="1" applyFill="1" applyBorder="1" applyAlignment="1" applyProtection="1">
      <alignment horizontal="left"/>
      <protection hidden="1"/>
    </xf>
    <xf numFmtId="49" fontId="13" fillId="0" borderId="20" xfId="0" applyNumberFormat="1" applyFont="1" applyFill="1" applyBorder="1" applyAlignment="1" applyProtection="1">
      <alignment horizontal="left"/>
      <protection hidden="1"/>
    </xf>
    <xf numFmtId="0" fontId="13" fillId="0" borderId="20" xfId="0" applyFont="1" applyFill="1" applyBorder="1" applyAlignment="1" applyProtection="1">
      <alignment horizontal="left"/>
      <protection hidden="1"/>
    </xf>
    <xf numFmtId="49" fontId="35" fillId="0" borderId="20" xfId="0" applyNumberFormat="1" applyFont="1" applyFill="1" applyBorder="1" applyAlignment="1" applyProtection="1">
      <alignment horizontal="left"/>
      <protection hidden="1"/>
    </xf>
    <xf numFmtId="0" fontId="1" fillId="3" borderId="4" xfId="0" applyFont="1" applyFill="1" applyBorder="1" applyAlignment="1" applyProtection="1">
      <alignment vertical="center"/>
      <protection hidden="1"/>
    </xf>
    <xf numFmtId="2" fontId="1" fillId="3" borderId="0" xfId="0" applyNumberFormat="1" applyFont="1" applyFill="1" applyBorder="1" applyAlignment="1" applyProtection="1">
      <alignment horizontal="left"/>
      <protection hidden="1"/>
    </xf>
    <xf numFmtId="2" fontId="1" fillId="3" borderId="0" xfId="0" applyNumberFormat="1" applyFont="1" applyFill="1" applyBorder="1" applyAlignment="1" applyProtection="1">
      <alignment horizontal="left" vertical="center"/>
      <protection hidden="1"/>
    </xf>
    <xf numFmtId="0" fontId="1" fillId="3" borderId="0" xfId="0" applyFont="1" applyFill="1" applyBorder="1" applyAlignment="1" applyProtection="1">
      <alignment vertical="center"/>
      <protection hidden="1"/>
    </xf>
    <xf numFmtId="0" fontId="1" fillId="0" borderId="7" xfId="0" applyFont="1" applyFill="1" applyBorder="1" applyAlignment="1" applyProtection="1">
      <protection locked="0"/>
    </xf>
    <xf numFmtId="0" fontId="0" fillId="0" borderId="0" xfId="0" applyAlignment="1" applyProtection="1"/>
    <xf numFmtId="0" fontId="13" fillId="0" borderId="1" xfId="0" applyFont="1" applyFill="1" applyBorder="1" applyAlignment="1">
      <alignment vertical="center"/>
    </xf>
    <xf numFmtId="0" fontId="26" fillId="0" borderId="0" xfId="0" applyFont="1" applyFill="1" applyAlignment="1" applyProtection="1">
      <alignment vertical="center"/>
      <protection hidden="1"/>
    </xf>
    <xf numFmtId="0" fontId="29" fillId="0" borderId="0" xfId="0" applyFont="1" applyFill="1" applyAlignment="1" applyProtection="1">
      <alignment vertical="center"/>
      <protection hidden="1"/>
    </xf>
    <xf numFmtId="14" fontId="1" fillId="3" borderId="0" xfId="0" applyNumberFormat="1" applyFont="1" applyFill="1" applyBorder="1" applyAlignment="1" applyProtection="1">
      <alignment horizontal="left" vertical="center"/>
      <protection locked="0" hidden="1"/>
    </xf>
    <xf numFmtId="0" fontId="1" fillId="3" borderId="0" xfId="0" applyFont="1" applyFill="1" applyBorder="1" applyAlignment="1" applyProtection="1">
      <alignment horizontal="left" vertical="center"/>
      <protection locked="0" hidden="1"/>
    </xf>
    <xf numFmtId="166" fontId="1" fillId="0" borderId="1" xfId="0" applyNumberFormat="1" applyFont="1" applyFill="1" applyBorder="1" applyAlignment="1" applyProtection="1">
      <alignment horizontal="left"/>
      <protection hidden="1"/>
    </xf>
    <xf numFmtId="0" fontId="1" fillId="0" borderId="1" xfId="0" applyFont="1" applyFill="1" applyBorder="1" applyAlignment="1" applyProtection="1">
      <alignment horizontal="left"/>
      <protection hidden="1"/>
    </xf>
    <xf numFmtId="0" fontId="1" fillId="3" borderId="7" xfId="0" applyFont="1" applyFill="1" applyBorder="1" applyAlignment="1" applyProtection="1">
      <alignment horizontal="left"/>
      <protection locked="0" hidden="1"/>
    </xf>
    <xf numFmtId="0" fontId="1" fillId="3" borderId="7" xfId="0" applyFont="1" applyFill="1" applyBorder="1" applyAlignment="1" applyProtection="1">
      <protection locked="0" hidden="1"/>
    </xf>
    <xf numFmtId="166" fontId="1" fillId="0" borderId="2" xfId="0" applyNumberFormat="1" applyFont="1" applyFill="1" applyBorder="1" applyAlignment="1" applyProtection="1">
      <alignment horizontal="left"/>
      <protection hidden="1"/>
    </xf>
    <xf numFmtId="0" fontId="1" fillId="0" borderId="10" xfId="0" applyFont="1" applyFill="1" applyBorder="1" applyAlignment="1" applyProtection="1">
      <alignment horizontal="left"/>
      <protection hidden="1"/>
    </xf>
    <xf numFmtId="49" fontId="1" fillId="3" borderId="1" xfId="0" applyNumberFormat="1" applyFont="1" applyFill="1" applyBorder="1" applyAlignment="1" applyProtection="1">
      <alignment horizontal="left"/>
      <protection hidden="1"/>
    </xf>
    <xf numFmtId="0" fontId="1" fillId="3" borderId="7" xfId="0" applyFont="1" applyFill="1" applyBorder="1" applyAlignment="1" applyProtection="1">
      <protection hidden="1"/>
    </xf>
    <xf numFmtId="0" fontId="1" fillId="3" borderId="1" xfId="0" applyFont="1" applyFill="1" applyBorder="1" applyAlignment="1" applyProtection="1">
      <alignment horizontal="left"/>
      <protection hidden="1"/>
    </xf>
    <xf numFmtId="14" fontId="1" fillId="3" borderId="0" xfId="0" applyNumberFormat="1"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0" borderId="2" xfId="0" applyFont="1" applyFill="1" applyBorder="1" applyAlignment="1" applyProtection="1">
      <protection hidden="1"/>
    </xf>
    <xf numFmtId="0" fontId="1" fillId="3" borderId="7" xfId="0" applyFont="1" applyFill="1" applyBorder="1" applyAlignment="1" applyProtection="1">
      <alignment horizontal="left"/>
      <protection hidden="1"/>
    </xf>
    <xf numFmtId="0" fontId="29" fillId="0" borderId="0" xfId="0" applyFont="1" applyFill="1" applyBorder="1" applyAlignment="1"/>
  </cellXfs>
  <cellStyles count="4">
    <cellStyle name="Komma" xfId="1" builtinId="3"/>
    <cellStyle name="Link" xfId="2" builtinId="8"/>
    <cellStyle name="Prozent" xfId="3" builtinId="5"/>
    <cellStyle name="Standard" xfId="0" builtinId="0"/>
  </cellStyles>
  <dxfs count="24">
    <dxf>
      <fill>
        <patternFill>
          <bgColor rgb="FFAACE36"/>
        </patternFill>
      </fill>
    </dxf>
    <dxf>
      <fill>
        <patternFill>
          <bgColor rgb="FF3EA345"/>
        </patternFill>
      </fill>
    </dxf>
    <dxf>
      <fill>
        <patternFill>
          <bgColor rgb="FF3EA345"/>
        </patternFill>
      </fill>
    </dxf>
    <dxf>
      <fill>
        <patternFill>
          <bgColor rgb="FFAACE36"/>
        </patternFill>
      </fill>
    </dxf>
    <dxf>
      <fill>
        <patternFill>
          <bgColor rgb="FFFF0000"/>
        </patternFill>
      </fill>
    </dxf>
    <dxf>
      <fill>
        <patternFill>
          <bgColor indexed="9"/>
        </patternFill>
      </fill>
    </dxf>
    <dxf>
      <fill>
        <patternFill>
          <bgColor rgb="FFFF7979"/>
        </patternFill>
      </fill>
    </dxf>
    <dxf>
      <fill>
        <patternFill>
          <bgColor indexed="9"/>
        </patternFill>
      </fill>
    </dxf>
    <dxf>
      <fill>
        <patternFill>
          <bgColor rgb="FFFF0000"/>
        </patternFill>
      </fill>
    </dxf>
    <dxf>
      <fill>
        <patternFill>
          <bgColor rgb="FFFF7979"/>
        </patternFill>
      </fill>
    </dxf>
    <dxf>
      <fill>
        <patternFill>
          <bgColor rgb="FFFF0000"/>
        </patternFill>
      </fill>
    </dxf>
    <dxf>
      <fill>
        <patternFill>
          <bgColor rgb="FFFF7979"/>
        </patternFill>
      </fill>
    </dxf>
    <dxf>
      <fill>
        <patternFill>
          <bgColor rgb="FFAACE36"/>
        </patternFill>
      </fill>
    </dxf>
    <dxf>
      <fill>
        <patternFill>
          <bgColor rgb="FF3EA345"/>
        </patternFill>
      </fill>
    </dxf>
    <dxf>
      <fill>
        <patternFill>
          <bgColor rgb="FF3EA345"/>
        </patternFill>
      </fill>
    </dxf>
    <dxf>
      <fill>
        <patternFill>
          <bgColor rgb="FFAACE36"/>
        </patternFill>
      </fill>
    </dxf>
    <dxf>
      <fill>
        <patternFill>
          <bgColor indexed="10"/>
        </patternFill>
      </fill>
    </dxf>
    <dxf>
      <fill>
        <patternFill>
          <bgColor indexed="9"/>
        </patternFill>
      </fill>
    </dxf>
    <dxf>
      <fill>
        <patternFill>
          <bgColor rgb="FFFF7979"/>
        </patternFill>
      </fill>
    </dxf>
    <dxf>
      <fill>
        <patternFill>
          <bgColor indexed="9"/>
        </patternFill>
      </fill>
    </dxf>
    <dxf>
      <fill>
        <patternFill>
          <bgColor indexed="10"/>
        </patternFill>
      </fill>
    </dxf>
    <dxf>
      <fill>
        <patternFill>
          <bgColor rgb="FFFF7979"/>
        </patternFill>
      </fill>
    </dxf>
    <dxf>
      <fill>
        <patternFill>
          <bgColor rgb="FFFF0000"/>
        </patternFill>
      </fill>
    </dxf>
    <dxf>
      <fill>
        <patternFill>
          <bgColor rgb="FFFF7979"/>
        </patternFill>
      </fill>
    </dxf>
  </dxfs>
  <tableStyles count="0" defaultTableStyle="TableStyleMedium2" defaultPivotStyle="PivotStyleLight16"/>
  <colors>
    <mruColors>
      <color rgb="FF3EA345"/>
      <color rgb="FFAACE36"/>
      <color rgb="FFFF0000"/>
      <color rgb="FFFF7979"/>
      <color rgb="FF8EC9E7"/>
      <color rgb="FFE1F0F9"/>
      <color rgb="FFF5E51E"/>
      <color rgb="FFFFF0F9"/>
      <color rgb="FFDAE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bilanz!B2"/><Relationship Id="rId1" Type="http://schemas.openxmlformats.org/officeDocument/2006/relationships/hyperlink" Target="#Planerfolg!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2.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3.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bilanz!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4.xml.rels><?xml version="1.0" encoding="UTF-8" standalone="yes"?>
<Relationships xmlns="http://schemas.openxmlformats.org/package/2006/relationships"><Relationship Id="rId3" Type="http://schemas.openxmlformats.org/officeDocument/2006/relationships/hyperlink" Target="#'Liquidit&#228;tsplan - Statisch'!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vestitionsplan!B2"/><Relationship Id="rId4" Type="http://schemas.openxmlformats.org/officeDocument/2006/relationships/hyperlink" Target="#Info!B2"/></Relationships>
</file>

<file path=xl/drawings/_rels/drawing5.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MFR und Kennzahlen'!B2"/><Relationship Id="rId7" Type="http://schemas.openxmlformats.org/officeDocument/2006/relationships/hyperlink" Target="#Planbilanz!B2"/><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Dynamisch'!B2"/></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MFR und Kennzahlen'!B2"/><Relationship Id="rId7" Type="http://schemas.openxmlformats.org/officeDocument/2006/relationships/hyperlink" Target="#Planbilanz!B2"/><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8.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vestitionsplan!B2"/><Relationship Id="rId4" Type="http://schemas.openxmlformats.org/officeDocument/2006/relationships/hyperlink" Target="#'Liquidit&#228;tsplan - Statisch'!B2"/></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5</xdr:row>
          <xdr:rowOff>66675</xdr:rowOff>
        </xdr:from>
        <xdr:to>
          <xdr:col>12</xdr:col>
          <xdr:colOff>1009650</xdr:colOff>
          <xdr:row>19</xdr:row>
          <xdr:rowOff>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a:t>
              </a:r>
            </a:p>
          </xdr:txBody>
        </xdr:sp>
        <xdr:clientData/>
      </xdr:twoCellAnchor>
    </mc:Choice>
    <mc:Fallback/>
  </mc:AlternateContent>
  <xdr:twoCellAnchor editAs="oneCell">
    <xdr:from>
      <xdr:col>11</xdr:col>
      <xdr:colOff>66675</xdr:colOff>
      <xdr:row>8</xdr:row>
      <xdr:rowOff>19050</xdr:rowOff>
    </xdr:from>
    <xdr:to>
      <xdr:col>12</xdr:col>
      <xdr:colOff>962025</xdr:colOff>
      <xdr:row>9</xdr:row>
      <xdr:rowOff>76200</xdr:rowOff>
    </xdr:to>
    <xdr:sp macro="" textlink="">
      <xdr:nvSpPr>
        <xdr:cNvPr id="5124" name="Text Box 4">
          <a:hlinkClick xmlns:r="http://schemas.openxmlformats.org/officeDocument/2006/relationships" r:id="rId1"/>
          <a:extLst>
            <a:ext uri="{FF2B5EF4-FFF2-40B4-BE49-F238E27FC236}">
              <a16:creationId xmlns:a16="http://schemas.microsoft.com/office/drawing/2014/main" id="{00000000-0008-0000-0000-000004140000}"/>
            </a:ext>
          </a:extLst>
        </xdr:cNvPr>
        <xdr:cNvSpPr txBox="1">
          <a:spLocks noChangeArrowheads="1"/>
        </xdr:cNvSpPr>
      </xdr:nvSpPr>
      <xdr:spPr bwMode="auto">
        <a:xfrm>
          <a:off x="7505700" y="1485900"/>
          <a:ext cx="1657350" cy="2190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Planerfolgsrechnung</a:t>
          </a:r>
        </a:p>
      </xdr:txBody>
    </xdr:sp>
    <xdr:clientData/>
  </xdr:twoCellAnchor>
  <xdr:twoCellAnchor editAs="oneCell">
    <xdr:from>
      <xdr:col>11</xdr:col>
      <xdr:colOff>66675</xdr:colOff>
      <xdr:row>6</xdr:row>
      <xdr:rowOff>85725</xdr:rowOff>
    </xdr:from>
    <xdr:to>
      <xdr:col>12</xdr:col>
      <xdr:colOff>962025</xdr:colOff>
      <xdr:row>7</xdr:row>
      <xdr:rowOff>142875</xdr:rowOff>
    </xdr:to>
    <xdr:sp macro="" textlink="">
      <xdr:nvSpPr>
        <xdr:cNvPr id="5125" name="Text Box 5">
          <a:hlinkClick xmlns:r="http://schemas.openxmlformats.org/officeDocument/2006/relationships" r:id="rId2"/>
          <a:extLst>
            <a:ext uri="{FF2B5EF4-FFF2-40B4-BE49-F238E27FC236}">
              <a16:creationId xmlns:a16="http://schemas.microsoft.com/office/drawing/2014/main" id="{00000000-0008-0000-0000-000005140000}"/>
            </a:ext>
          </a:extLst>
        </xdr:cNvPr>
        <xdr:cNvSpPr txBox="1">
          <a:spLocks noChangeArrowheads="1"/>
        </xdr:cNvSpPr>
      </xdr:nvSpPr>
      <xdr:spPr bwMode="auto">
        <a:xfrm>
          <a:off x="7505700" y="1152525"/>
          <a:ext cx="1657350" cy="2190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Planbilanz</a:t>
          </a:r>
        </a:p>
      </xdr:txBody>
    </xdr:sp>
    <xdr:clientData/>
  </xdr:twoCellAnchor>
  <xdr:twoCellAnchor editAs="oneCell">
    <xdr:from>
      <xdr:col>11</xdr:col>
      <xdr:colOff>64477</xdr:colOff>
      <xdr:row>9</xdr:row>
      <xdr:rowOff>128221</xdr:rowOff>
    </xdr:from>
    <xdr:to>
      <xdr:col>12</xdr:col>
      <xdr:colOff>958477</xdr:colOff>
      <xdr:row>11</xdr:row>
      <xdr:rowOff>5128</xdr:rowOff>
    </xdr:to>
    <xdr:sp macro="" textlink="">
      <xdr:nvSpPr>
        <xdr:cNvPr id="5126" name="Text Box 6">
          <a:hlinkClick xmlns:r="http://schemas.openxmlformats.org/officeDocument/2006/relationships" r:id="rId3"/>
          <a:extLst>
            <a:ext uri="{FF2B5EF4-FFF2-40B4-BE49-F238E27FC236}">
              <a16:creationId xmlns:a16="http://schemas.microsoft.com/office/drawing/2014/main" id="{00000000-0008-0000-0000-000006140000}"/>
            </a:ext>
          </a:extLst>
        </xdr:cNvPr>
        <xdr:cNvSpPr txBox="1">
          <a:spLocks noChangeArrowheads="1"/>
        </xdr:cNvSpPr>
      </xdr:nvSpPr>
      <xdr:spPr bwMode="auto">
        <a:xfrm>
          <a:off x="7501304" y="1637567"/>
          <a:ext cx="1656000" cy="199292"/>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MFR/Kennzahlen</a:t>
          </a:r>
        </a:p>
      </xdr:txBody>
    </xdr:sp>
    <xdr:clientData/>
  </xdr:twoCellAnchor>
  <xdr:twoCellAnchor editAs="oneCell">
    <xdr:from>
      <xdr:col>11</xdr:col>
      <xdr:colOff>78398</xdr:colOff>
      <xdr:row>13</xdr:row>
      <xdr:rowOff>82793</xdr:rowOff>
    </xdr:from>
    <xdr:to>
      <xdr:col>12</xdr:col>
      <xdr:colOff>972398</xdr:colOff>
      <xdr:row>14</xdr:row>
      <xdr:rowOff>139942</xdr:rowOff>
    </xdr:to>
    <xdr:sp macro="" textlink="">
      <xdr:nvSpPr>
        <xdr:cNvPr id="5128" name="Text Box 8">
          <a:hlinkClick xmlns:r="http://schemas.openxmlformats.org/officeDocument/2006/relationships" r:id="rId4"/>
          <a:extLst>
            <a:ext uri="{FF2B5EF4-FFF2-40B4-BE49-F238E27FC236}">
              <a16:creationId xmlns:a16="http://schemas.microsoft.com/office/drawing/2014/main" id="{00000000-0008-0000-0000-000008140000}"/>
            </a:ext>
          </a:extLst>
        </xdr:cNvPr>
        <xdr:cNvSpPr txBox="1">
          <a:spLocks noChangeArrowheads="1"/>
        </xdr:cNvSpPr>
      </xdr:nvSpPr>
      <xdr:spPr bwMode="auto">
        <a:xfrm>
          <a:off x="7515225" y="2258889"/>
          <a:ext cx="1656000" cy="218342"/>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Liquiditätsplan</a:t>
          </a:r>
        </a:p>
      </xdr:txBody>
    </xdr:sp>
    <xdr:clientData/>
  </xdr:twoCellAnchor>
  <xdr:twoCellAnchor editAs="oneCell">
    <xdr:from>
      <xdr:col>11</xdr:col>
      <xdr:colOff>71069</xdr:colOff>
      <xdr:row>15</xdr:row>
      <xdr:rowOff>157528</xdr:rowOff>
    </xdr:from>
    <xdr:to>
      <xdr:col>12</xdr:col>
      <xdr:colOff>965069</xdr:colOff>
      <xdr:row>17</xdr:row>
      <xdr:rowOff>53486</xdr:rowOff>
    </xdr:to>
    <xdr:sp macro="" textlink="">
      <xdr:nvSpPr>
        <xdr:cNvPr id="5129" name="Text Box 9">
          <a:hlinkClick xmlns:r="http://schemas.openxmlformats.org/officeDocument/2006/relationships" r:id="rId5"/>
          <a:extLst>
            <a:ext uri="{FF2B5EF4-FFF2-40B4-BE49-F238E27FC236}">
              <a16:creationId xmlns:a16="http://schemas.microsoft.com/office/drawing/2014/main" id="{00000000-0008-0000-0000-000009140000}"/>
            </a:ext>
          </a:extLst>
        </xdr:cNvPr>
        <xdr:cNvSpPr txBox="1">
          <a:spLocks noChangeArrowheads="1"/>
        </xdr:cNvSpPr>
      </xdr:nvSpPr>
      <xdr:spPr bwMode="auto">
        <a:xfrm>
          <a:off x="7507896" y="2656009"/>
          <a:ext cx="1656000" cy="218342"/>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ysClr val="windowText" lastClr="000000"/>
              </a:solidFill>
              <a:latin typeface="Arial" panose="020B0604020202020204" pitchFamily="34" charset="0"/>
              <a:cs typeface="Arial" panose="020B0604020202020204" pitchFamily="34" charset="0"/>
            </a:rPr>
            <a:t>Weitere Informationen</a:t>
          </a:r>
        </a:p>
      </xdr:txBody>
    </xdr:sp>
    <xdr:clientData/>
  </xdr:twoCellAnchor>
  <xdr:twoCellAnchor editAs="oneCell">
    <xdr:from>
      <xdr:col>11</xdr:col>
      <xdr:colOff>64477</xdr:colOff>
      <xdr:row>11</xdr:row>
      <xdr:rowOff>56417</xdr:rowOff>
    </xdr:from>
    <xdr:to>
      <xdr:col>12</xdr:col>
      <xdr:colOff>958477</xdr:colOff>
      <xdr:row>12</xdr:row>
      <xdr:rowOff>88656</xdr:rowOff>
    </xdr:to>
    <xdr:sp macro="" textlink="">
      <xdr:nvSpPr>
        <xdr:cNvPr id="5130" name="Text Box 10">
          <a:hlinkClick xmlns:r="http://schemas.openxmlformats.org/officeDocument/2006/relationships" r:id="rId6"/>
          <a:extLst>
            <a:ext uri="{FF2B5EF4-FFF2-40B4-BE49-F238E27FC236}">
              <a16:creationId xmlns:a16="http://schemas.microsoft.com/office/drawing/2014/main" id="{00000000-0008-0000-0000-00000A140000}"/>
            </a:ext>
          </a:extLst>
        </xdr:cNvPr>
        <xdr:cNvSpPr txBox="1">
          <a:spLocks noChangeArrowheads="1"/>
        </xdr:cNvSpPr>
      </xdr:nvSpPr>
      <xdr:spPr bwMode="auto">
        <a:xfrm>
          <a:off x="7501304" y="1888148"/>
          <a:ext cx="1656000" cy="193431"/>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Investitionsplan</a:t>
          </a:r>
        </a:p>
      </xdr:txBody>
    </xdr:sp>
    <xdr:clientData/>
  </xdr:twoCellAnchor>
  <xdr:twoCellAnchor>
    <xdr:from>
      <xdr:col>0</xdr:col>
      <xdr:colOff>95250</xdr:colOff>
      <xdr:row>1</xdr:row>
      <xdr:rowOff>1</xdr:rowOff>
    </xdr:from>
    <xdr:to>
      <xdr:col>3</xdr:col>
      <xdr:colOff>228600</xdr:colOff>
      <xdr:row>2</xdr:row>
      <xdr:rowOff>19880</xdr:rowOff>
    </xdr:to>
    <xdr:pic>
      <xdr:nvPicPr>
        <xdr:cNvPr id="10" name="Picture 31" descr="H:\Marketing\Logos LUKB\Logo_LUKBwww.gif">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1000125</xdr:colOff>
          <xdr:row>6</xdr:row>
          <xdr:rowOff>104775</xdr:rowOff>
        </xdr:from>
        <xdr:to>
          <xdr:col>10</xdr:col>
          <xdr:colOff>161925</xdr:colOff>
          <xdr:row>8</xdr:row>
          <xdr:rowOff>104775</xdr:rowOff>
        </xdr:to>
        <xdr:sp macro="" textlink="">
          <xdr:nvSpPr>
            <xdr:cNvPr id="1032" name="Check Box 8" descr="pessimistisch"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pessimistisch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171450</xdr:rowOff>
        </xdr:from>
        <xdr:to>
          <xdr:col>10</xdr:col>
          <xdr:colOff>1123950</xdr:colOff>
          <xdr:row>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realistisch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981075</xdr:colOff>
          <xdr:row>6</xdr:row>
          <xdr:rowOff>171450</xdr:rowOff>
        </xdr:from>
        <xdr:to>
          <xdr:col>12</xdr:col>
          <xdr:colOff>209550</xdr:colOff>
          <xdr:row>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optimistisch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914400</xdr:colOff>
          <xdr:row>6</xdr:row>
          <xdr:rowOff>9525</xdr:rowOff>
        </xdr:from>
        <xdr:to>
          <xdr:col>12</xdr:col>
          <xdr:colOff>0</xdr:colOff>
          <xdr:row>9</xdr:row>
          <xdr:rowOff>28575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Planung</a:t>
              </a:r>
            </a:p>
          </xdr:txBody>
        </xdr:sp>
        <xdr:clientData/>
      </xdr:twoCellAnchor>
    </mc:Choice>
    <mc:Fallback/>
  </mc:AlternateContent>
  <xdr:twoCellAnchor editAs="oneCell">
    <xdr:from>
      <xdr:col>1</xdr:col>
      <xdr:colOff>171450</xdr:colOff>
      <xdr:row>1</xdr:row>
      <xdr:rowOff>171450</xdr:rowOff>
    </xdr:from>
    <xdr:to>
      <xdr:col>2</xdr:col>
      <xdr:colOff>533400</xdr:colOff>
      <xdr:row>1</xdr:row>
      <xdr:rowOff>352425</xdr:rowOff>
    </xdr:to>
    <xdr:sp macro="" textlink="">
      <xdr:nvSpPr>
        <xdr:cNvPr id="1046" name="Text Box 22">
          <a:hlinkClick xmlns:r="http://schemas.openxmlformats.org/officeDocument/2006/relationships" r:id="rId1"/>
          <a:extLst>
            <a:ext uri="{FF2B5EF4-FFF2-40B4-BE49-F238E27FC236}">
              <a16:creationId xmlns:a16="http://schemas.microsoft.com/office/drawing/2014/main" id="{00000000-0008-0000-0100-00001604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666750</xdr:colOff>
      <xdr:row>1</xdr:row>
      <xdr:rowOff>180975</xdr:rowOff>
    </xdr:from>
    <xdr:to>
      <xdr:col>4</xdr:col>
      <xdr:colOff>314325</xdr:colOff>
      <xdr:row>1</xdr:row>
      <xdr:rowOff>361950</xdr:rowOff>
    </xdr:to>
    <xdr:sp macro="" textlink="">
      <xdr:nvSpPr>
        <xdr:cNvPr id="1048" name="Text Box 24">
          <a:hlinkClick xmlns:r="http://schemas.openxmlformats.org/officeDocument/2006/relationships" r:id="rId2"/>
          <a:extLst>
            <a:ext uri="{FF2B5EF4-FFF2-40B4-BE49-F238E27FC236}">
              <a16:creationId xmlns:a16="http://schemas.microsoft.com/office/drawing/2014/main" id="{00000000-0008-0000-0100-000018040000}"/>
            </a:ext>
          </a:extLst>
        </xdr:cNvPr>
        <xdr:cNvSpPr txBox="1">
          <a:spLocks noChangeArrowheads="1"/>
        </xdr:cNvSpPr>
      </xdr:nvSpPr>
      <xdr:spPr bwMode="auto">
        <a:xfrm>
          <a:off x="149542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4</xdr:col>
      <xdr:colOff>447675</xdr:colOff>
      <xdr:row>1</xdr:row>
      <xdr:rowOff>180975</xdr:rowOff>
    </xdr:from>
    <xdr:to>
      <xdr:col>6</xdr:col>
      <xdr:colOff>95250</xdr:colOff>
      <xdr:row>1</xdr:row>
      <xdr:rowOff>361950</xdr:rowOff>
    </xdr:to>
    <xdr:sp macro="" textlink="">
      <xdr:nvSpPr>
        <xdr:cNvPr id="1049" name="Text Box 25">
          <a:hlinkClick xmlns:r="http://schemas.openxmlformats.org/officeDocument/2006/relationships" r:id="rId3"/>
          <a:extLst>
            <a:ext uri="{FF2B5EF4-FFF2-40B4-BE49-F238E27FC236}">
              <a16:creationId xmlns:a16="http://schemas.microsoft.com/office/drawing/2014/main" id="{00000000-0008-0000-0100-000019040000}"/>
            </a:ext>
          </a:extLst>
        </xdr:cNvPr>
        <xdr:cNvSpPr txBox="1">
          <a:spLocks noChangeArrowheads="1"/>
        </xdr:cNvSpPr>
      </xdr:nvSpPr>
      <xdr:spPr bwMode="auto">
        <a:xfrm>
          <a:off x="27051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8</xdr:col>
      <xdr:colOff>47625</xdr:colOff>
      <xdr:row>1</xdr:row>
      <xdr:rowOff>190500</xdr:rowOff>
    </xdr:from>
    <xdr:to>
      <xdr:col>8</xdr:col>
      <xdr:colOff>1123950</xdr:colOff>
      <xdr:row>1</xdr:row>
      <xdr:rowOff>371475</xdr:rowOff>
    </xdr:to>
    <xdr:sp macro="" textlink="">
      <xdr:nvSpPr>
        <xdr:cNvPr id="1050" name="Text Box 26">
          <a:hlinkClick xmlns:r="http://schemas.openxmlformats.org/officeDocument/2006/relationships" r:id="rId4"/>
          <a:extLst>
            <a:ext uri="{FF2B5EF4-FFF2-40B4-BE49-F238E27FC236}">
              <a16:creationId xmlns:a16="http://schemas.microsoft.com/office/drawing/2014/main" id="{00000000-0008-0000-0100-00001A040000}"/>
            </a:ext>
          </a:extLst>
        </xdr:cNvPr>
        <xdr:cNvSpPr txBox="1">
          <a:spLocks noChangeArrowheads="1"/>
        </xdr:cNvSpPr>
      </xdr:nvSpPr>
      <xdr:spPr bwMode="auto">
        <a:xfrm>
          <a:off x="516255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9</xdr:col>
      <xdr:colOff>28575</xdr:colOff>
      <xdr:row>1</xdr:row>
      <xdr:rowOff>190500</xdr:rowOff>
    </xdr:from>
    <xdr:to>
      <xdr:col>10</xdr:col>
      <xdr:colOff>457200</xdr:colOff>
      <xdr:row>1</xdr:row>
      <xdr:rowOff>371475</xdr:rowOff>
    </xdr:to>
    <xdr:sp macro="" textlink="">
      <xdr:nvSpPr>
        <xdr:cNvPr id="1051" name="Text Box 27">
          <a:hlinkClick xmlns:r="http://schemas.openxmlformats.org/officeDocument/2006/relationships" r:id="rId5"/>
          <a:extLst>
            <a:ext uri="{FF2B5EF4-FFF2-40B4-BE49-F238E27FC236}">
              <a16:creationId xmlns:a16="http://schemas.microsoft.com/office/drawing/2014/main" id="{00000000-0008-0000-0100-00001B040000}"/>
            </a:ext>
          </a:extLst>
        </xdr:cNvPr>
        <xdr:cNvSpPr txBox="1">
          <a:spLocks noChangeArrowheads="1"/>
        </xdr:cNvSpPr>
      </xdr:nvSpPr>
      <xdr:spPr bwMode="auto">
        <a:xfrm>
          <a:off x="63912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10</xdr:col>
          <xdr:colOff>685800</xdr:colOff>
          <xdr:row>1</xdr:row>
          <xdr:rowOff>514350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6</xdr:col>
      <xdr:colOff>238125</xdr:colOff>
      <xdr:row>1</xdr:row>
      <xdr:rowOff>190500</xdr:rowOff>
    </xdr:from>
    <xdr:to>
      <xdr:col>7</xdr:col>
      <xdr:colOff>600075</xdr:colOff>
      <xdr:row>1</xdr:row>
      <xdr:rowOff>371475</xdr:rowOff>
    </xdr:to>
    <xdr:sp macro="" textlink="">
      <xdr:nvSpPr>
        <xdr:cNvPr id="1054" name="Text Box 30">
          <a:hlinkClick xmlns:r="http://schemas.openxmlformats.org/officeDocument/2006/relationships" r:id="rId6"/>
          <a:extLst>
            <a:ext uri="{FF2B5EF4-FFF2-40B4-BE49-F238E27FC236}">
              <a16:creationId xmlns:a16="http://schemas.microsoft.com/office/drawing/2014/main" id="{00000000-0008-0000-0100-00001E040000}"/>
            </a:ext>
          </a:extLst>
        </xdr:cNvPr>
        <xdr:cNvSpPr txBox="1">
          <a:spLocks noChangeArrowheads="1"/>
        </xdr:cNvSpPr>
      </xdr:nvSpPr>
      <xdr:spPr bwMode="auto">
        <a:xfrm>
          <a:off x="39243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xdr:from>
      <xdr:col>0</xdr:col>
      <xdr:colOff>95250</xdr:colOff>
      <xdr:row>2</xdr:row>
      <xdr:rowOff>1</xdr:rowOff>
    </xdr:from>
    <xdr:to>
      <xdr:col>3</xdr:col>
      <xdr:colOff>228600</xdr:colOff>
      <xdr:row>3</xdr:row>
      <xdr:rowOff>19880</xdr:rowOff>
    </xdr:to>
    <xdr:pic>
      <xdr:nvPicPr>
        <xdr:cNvPr id="1055" name="Picture 31" descr="H:\Marketing\Logos LUKB\Logo_LUKBwww.gif">
          <a:extLst>
            <a:ext uri="{FF2B5EF4-FFF2-40B4-BE49-F238E27FC236}">
              <a16:creationId xmlns:a16="http://schemas.microsoft.com/office/drawing/2014/main" id="{00000000-0008-0000-0100-00001F04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2</xdr:col>
      <xdr:colOff>533400</xdr:colOff>
      <xdr:row>1</xdr:row>
      <xdr:rowOff>352425</xdr:rowOff>
    </xdr:to>
    <xdr:sp macro="" textlink="">
      <xdr:nvSpPr>
        <xdr:cNvPr id="2067" name="Text Box 19">
          <a:hlinkClick xmlns:r="http://schemas.openxmlformats.org/officeDocument/2006/relationships" r:id="rId1"/>
          <a:extLst>
            <a:ext uri="{FF2B5EF4-FFF2-40B4-BE49-F238E27FC236}">
              <a16:creationId xmlns:a16="http://schemas.microsoft.com/office/drawing/2014/main" id="{00000000-0008-0000-0200-000013080000}"/>
            </a:ext>
          </a:extLst>
        </xdr:cNvPr>
        <xdr:cNvSpPr txBox="1">
          <a:spLocks noChangeArrowheads="1"/>
        </xdr:cNvSpPr>
      </xdr:nvSpPr>
      <xdr:spPr bwMode="auto">
        <a:xfrm>
          <a:off x="276225"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666750</xdr:colOff>
      <xdr:row>1</xdr:row>
      <xdr:rowOff>180975</xdr:rowOff>
    </xdr:from>
    <xdr:to>
      <xdr:col>4</xdr:col>
      <xdr:colOff>314325</xdr:colOff>
      <xdr:row>1</xdr:row>
      <xdr:rowOff>361950</xdr:rowOff>
    </xdr:to>
    <xdr:sp macro="" textlink="">
      <xdr:nvSpPr>
        <xdr:cNvPr id="2068" name="Text Box 20">
          <a:hlinkClick xmlns:r="http://schemas.openxmlformats.org/officeDocument/2006/relationships" r:id="rId2"/>
          <a:extLst>
            <a:ext uri="{FF2B5EF4-FFF2-40B4-BE49-F238E27FC236}">
              <a16:creationId xmlns:a16="http://schemas.microsoft.com/office/drawing/2014/main" id="{00000000-0008-0000-0200-000014080000}"/>
            </a:ext>
          </a:extLst>
        </xdr:cNvPr>
        <xdr:cNvSpPr txBox="1">
          <a:spLocks noChangeArrowheads="1"/>
        </xdr:cNvSpPr>
      </xdr:nvSpPr>
      <xdr:spPr bwMode="auto">
        <a:xfrm>
          <a:off x="14859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editAs="oneCell">
    <xdr:from>
      <xdr:col>4</xdr:col>
      <xdr:colOff>447675</xdr:colOff>
      <xdr:row>1</xdr:row>
      <xdr:rowOff>180975</xdr:rowOff>
    </xdr:from>
    <xdr:to>
      <xdr:col>6</xdr:col>
      <xdr:colOff>95250</xdr:colOff>
      <xdr:row>1</xdr:row>
      <xdr:rowOff>361950</xdr:rowOff>
    </xdr:to>
    <xdr:sp macro="" textlink="">
      <xdr:nvSpPr>
        <xdr:cNvPr id="2069" name="Text Box 21">
          <a:hlinkClick xmlns:r="http://schemas.openxmlformats.org/officeDocument/2006/relationships" r:id="rId3"/>
          <a:extLst>
            <a:ext uri="{FF2B5EF4-FFF2-40B4-BE49-F238E27FC236}">
              <a16:creationId xmlns:a16="http://schemas.microsoft.com/office/drawing/2014/main" id="{00000000-0008-0000-0200-000015080000}"/>
            </a:ext>
          </a:extLst>
        </xdr:cNvPr>
        <xdr:cNvSpPr txBox="1">
          <a:spLocks noChangeArrowheads="1"/>
        </xdr:cNvSpPr>
      </xdr:nvSpPr>
      <xdr:spPr bwMode="auto">
        <a:xfrm>
          <a:off x="269557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8</xdr:col>
      <xdr:colOff>47625</xdr:colOff>
      <xdr:row>1</xdr:row>
      <xdr:rowOff>190500</xdr:rowOff>
    </xdr:from>
    <xdr:to>
      <xdr:col>8</xdr:col>
      <xdr:colOff>1123950</xdr:colOff>
      <xdr:row>1</xdr:row>
      <xdr:rowOff>371475</xdr:rowOff>
    </xdr:to>
    <xdr:sp macro="" textlink="">
      <xdr:nvSpPr>
        <xdr:cNvPr id="2070" name="Text Box 22">
          <a:hlinkClick xmlns:r="http://schemas.openxmlformats.org/officeDocument/2006/relationships" r:id="rId4"/>
          <a:extLst>
            <a:ext uri="{FF2B5EF4-FFF2-40B4-BE49-F238E27FC236}">
              <a16:creationId xmlns:a16="http://schemas.microsoft.com/office/drawing/2014/main" id="{00000000-0008-0000-0200-000016080000}"/>
            </a:ext>
          </a:extLst>
        </xdr:cNvPr>
        <xdr:cNvSpPr txBox="1">
          <a:spLocks noChangeArrowheads="1"/>
        </xdr:cNvSpPr>
      </xdr:nvSpPr>
      <xdr:spPr bwMode="auto">
        <a:xfrm>
          <a:off x="515302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9</xdr:col>
      <xdr:colOff>28575</xdr:colOff>
      <xdr:row>1</xdr:row>
      <xdr:rowOff>190500</xdr:rowOff>
    </xdr:from>
    <xdr:to>
      <xdr:col>10</xdr:col>
      <xdr:colOff>447675</xdr:colOff>
      <xdr:row>1</xdr:row>
      <xdr:rowOff>371475</xdr:rowOff>
    </xdr:to>
    <xdr:sp macro="" textlink="">
      <xdr:nvSpPr>
        <xdr:cNvPr id="2071" name="Text Box 23">
          <a:hlinkClick xmlns:r="http://schemas.openxmlformats.org/officeDocument/2006/relationships" r:id="rId5"/>
          <a:extLst>
            <a:ext uri="{FF2B5EF4-FFF2-40B4-BE49-F238E27FC236}">
              <a16:creationId xmlns:a16="http://schemas.microsoft.com/office/drawing/2014/main" id="{00000000-0008-0000-0200-000017080000}"/>
            </a:ext>
          </a:extLst>
        </xdr:cNvPr>
        <xdr:cNvSpPr txBox="1">
          <a:spLocks noChangeArrowheads="1"/>
        </xdr:cNvSpPr>
      </xdr:nvSpPr>
      <xdr:spPr bwMode="auto">
        <a:xfrm>
          <a:off x="637222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10</xdr:col>
          <xdr:colOff>685800</xdr:colOff>
          <xdr:row>1</xdr:row>
          <xdr:rowOff>514350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6</xdr:col>
      <xdr:colOff>238125</xdr:colOff>
      <xdr:row>1</xdr:row>
      <xdr:rowOff>190500</xdr:rowOff>
    </xdr:from>
    <xdr:to>
      <xdr:col>7</xdr:col>
      <xdr:colOff>600075</xdr:colOff>
      <xdr:row>1</xdr:row>
      <xdr:rowOff>371475</xdr:rowOff>
    </xdr:to>
    <xdr:sp macro="" textlink="">
      <xdr:nvSpPr>
        <xdr:cNvPr id="2073" name="Text Box 25">
          <a:hlinkClick xmlns:r="http://schemas.openxmlformats.org/officeDocument/2006/relationships" r:id="rId6"/>
          <a:extLst>
            <a:ext uri="{FF2B5EF4-FFF2-40B4-BE49-F238E27FC236}">
              <a16:creationId xmlns:a16="http://schemas.microsoft.com/office/drawing/2014/main" id="{00000000-0008-0000-0200-000019080000}"/>
            </a:ext>
          </a:extLst>
        </xdr:cNvPr>
        <xdr:cNvSpPr txBox="1">
          <a:spLocks noChangeArrowheads="1"/>
        </xdr:cNvSpPr>
      </xdr:nvSpPr>
      <xdr:spPr bwMode="auto">
        <a:xfrm>
          <a:off x="3914775"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xdr:from>
      <xdr:col>0</xdr:col>
      <xdr:colOff>95250</xdr:colOff>
      <xdr:row>2</xdr:row>
      <xdr:rowOff>1</xdr:rowOff>
    </xdr:from>
    <xdr:to>
      <xdr:col>3</xdr:col>
      <xdr:colOff>228600</xdr:colOff>
      <xdr:row>3</xdr:row>
      <xdr:rowOff>19880</xdr:rowOff>
    </xdr:to>
    <xdr:pic>
      <xdr:nvPicPr>
        <xdr:cNvPr id="10" name="Picture 31" descr="H:\Marketing\Logos LUKB\Logo_LUKBwww.gif">
          <a:extLst>
            <a:ext uri="{FF2B5EF4-FFF2-40B4-BE49-F238E27FC236}">
              <a16:creationId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1</xdr:col>
      <xdr:colOff>1247775</xdr:colOff>
      <xdr:row>1</xdr:row>
      <xdr:rowOff>352425</xdr:rowOff>
    </xdr:to>
    <xdr:sp macro="" textlink="">
      <xdr:nvSpPr>
        <xdr:cNvPr id="3085" name="Text Box 13">
          <a:hlinkClick xmlns:r="http://schemas.openxmlformats.org/officeDocument/2006/relationships" r:id="rId1"/>
          <a:extLst>
            <a:ext uri="{FF2B5EF4-FFF2-40B4-BE49-F238E27FC236}">
              <a16:creationId xmlns:a16="http://schemas.microsoft.com/office/drawing/2014/main" id="{00000000-0008-0000-0300-00000D0C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1</xdr:col>
      <xdr:colOff>2638425</xdr:colOff>
      <xdr:row>1</xdr:row>
      <xdr:rowOff>180975</xdr:rowOff>
    </xdr:from>
    <xdr:to>
      <xdr:col>2</xdr:col>
      <xdr:colOff>85725</xdr:colOff>
      <xdr:row>1</xdr:row>
      <xdr:rowOff>361950</xdr:rowOff>
    </xdr:to>
    <xdr:sp macro="" textlink="">
      <xdr:nvSpPr>
        <xdr:cNvPr id="3086" name="Text Box 14">
          <a:hlinkClick xmlns:r="http://schemas.openxmlformats.org/officeDocument/2006/relationships" r:id="rId2"/>
          <a:extLst>
            <a:ext uri="{FF2B5EF4-FFF2-40B4-BE49-F238E27FC236}">
              <a16:creationId xmlns:a16="http://schemas.microsoft.com/office/drawing/2014/main" id="{00000000-0008-0000-0300-00000E0C0000}"/>
            </a:ext>
          </a:extLst>
        </xdr:cNvPr>
        <xdr:cNvSpPr txBox="1">
          <a:spLocks noChangeArrowheads="1"/>
        </xdr:cNvSpPr>
      </xdr:nvSpPr>
      <xdr:spPr bwMode="auto">
        <a:xfrm>
          <a:off x="275272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3</xdr:col>
      <xdr:colOff>152400</xdr:colOff>
      <xdr:row>1</xdr:row>
      <xdr:rowOff>190500</xdr:rowOff>
    </xdr:from>
    <xdr:to>
      <xdr:col>3</xdr:col>
      <xdr:colOff>1228725</xdr:colOff>
      <xdr:row>1</xdr:row>
      <xdr:rowOff>371475</xdr:rowOff>
    </xdr:to>
    <xdr:sp macro="" textlink="">
      <xdr:nvSpPr>
        <xdr:cNvPr id="3088" name="Text Box 16">
          <a:hlinkClick xmlns:r="http://schemas.openxmlformats.org/officeDocument/2006/relationships" r:id="rId3"/>
          <a:extLst>
            <a:ext uri="{FF2B5EF4-FFF2-40B4-BE49-F238E27FC236}">
              <a16:creationId xmlns:a16="http://schemas.microsoft.com/office/drawing/2014/main" id="{00000000-0008-0000-0300-0000100C0000}"/>
            </a:ext>
          </a:extLst>
        </xdr:cNvPr>
        <xdr:cNvSpPr txBox="1">
          <a:spLocks noChangeArrowheads="1"/>
        </xdr:cNvSpPr>
      </xdr:nvSpPr>
      <xdr:spPr bwMode="auto">
        <a:xfrm>
          <a:off x="523875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4</xdr:col>
      <xdr:colOff>38100</xdr:colOff>
      <xdr:row>1</xdr:row>
      <xdr:rowOff>190500</xdr:rowOff>
    </xdr:from>
    <xdr:to>
      <xdr:col>4</xdr:col>
      <xdr:colOff>1114425</xdr:colOff>
      <xdr:row>1</xdr:row>
      <xdr:rowOff>371475</xdr:rowOff>
    </xdr:to>
    <xdr:sp macro="" textlink="">
      <xdr:nvSpPr>
        <xdr:cNvPr id="3089" name="Text Box 17">
          <a:hlinkClick xmlns:r="http://schemas.openxmlformats.org/officeDocument/2006/relationships" r:id="rId4"/>
          <a:extLst>
            <a:ext uri="{FF2B5EF4-FFF2-40B4-BE49-F238E27FC236}">
              <a16:creationId xmlns:a16="http://schemas.microsoft.com/office/drawing/2014/main" id="{00000000-0008-0000-0300-0000110C0000}"/>
            </a:ext>
          </a:extLst>
        </xdr:cNvPr>
        <xdr:cNvSpPr txBox="1">
          <a:spLocks noChangeArrowheads="1"/>
        </xdr:cNvSpPr>
      </xdr:nvSpPr>
      <xdr:spPr bwMode="auto">
        <a:xfrm>
          <a:off x="64674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4</xdr:col>
          <xdr:colOff>1266825</xdr:colOff>
          <xdr:row>1</xdr:row>
          <xdr:rowOff>514350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2</xdr:col>
      <xdr:colOff>238125</xdr:colOff>
      <xdr:row>1</xdr:row>
      <xdr:rowOff>180975</xdr:rowOff>
    </xdr:from>
    <xdr:to>
      <xdr:col>2</xdr:col>
      <xdr:colOff>1314450</xdr:colOff>
      <xdr:row>1</xdr:row>
      <xdr:rowOff>361950</xdr:rowOff>
    </xdr:to>
    <xdr:sp macro="" textlink="">
      <xdr:nvSpPr>
        <xdr:cNvPr id="3091" name="Text Box 19">
          <a:hlinkClick xmlns:r="http://schemas.openxmlformats.org/officeDocument/2006/relationships" r:id="rId5"/>
          <a:extLst>
            <a:ext uri="{FF2B5EF4-FFF2-40B4-BE49-F238E27FC236}">
              <a16:creationId xmlns:a16="http://schemas.microsoft.com/office/drawing/2014/main" id="{00000000-0008-0000-0300-0000130C0000}"/>
            </a:ext>
          </a:extLst>
        </xdr:cNvPr>
        <xdr:cNvSpPr txBox="1">
          <a:spLocks noChangeArrowheads="1"/>
        </xdr:cNvSpPr>
      </xdr:nvSpPr>
      <xdr:spPr bwMode="auto">
        <a:xfrm>
          <a:off x="39814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1</xdr:col>
      <xdr:colOff>1409700</xdr:colOff>
      <xdr:row>1</xdr:row>
      <xdr:rowOff>171450</xdr:rowOff>
    </xdr:from>
    <xdr:to>
      <xdr:col>1</xdr:col>
      <xdr:colOff>2486025</xdr:colOff>
      <xdr:row>1</xdr:row>
      <xdr:rowOff>352425</xdr:rowOff>
    </xdr:to>
    <xdr:sp macro="" textlink="">
      <xdr:nvSpPr>
        <xdr:cNvPr id="3092" name="Text Box 20">
          <a:hlinkClick xmlns:r="http://schemas.openxmlformats.org/officeDocument/2006/relationships" r:id="rId6"/>
          <a:extLst>
            <a:ext uri="{FF2B5EF4-FFF2-40B4-BE49-F238E27FC236}">
              <a16:creationId xmlns:a16="http://schemas.microsoft.com/office/drawing/2014/main" id="{00000000-0008-0000-0300-0000140C0000}"/>
            </a:ext>
          </a:extLst>
        </xdr:cNvPr>
        <xdr:cNvSpPr txBox="1">
          <a:spLocks noChangeArrowheads="1"/>
        </xdr:cNvSpPr>
      </xdr:nvSpPr>
      <xdr:spPr bwMode="auto">
        <a:xfrm>
          <a:off x="152400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97321</xdr:colOff>
      <xdr:row>2</xdr:row>
      <xdr:rowOff>0</xdr:rowOff>
    </xdr:from>
    <xdr:to>
      <xdr:col>1</xdr:col>
      <xdr:colOff>1656521</xdr:colOff>
      <xdr:row>3</xdr:row>
      <xdr:rowOff>7997</xdr:rowOff>
    </xdr:to>
    <xdr:pic>
      <xdr:nvPicPr>
        <xdr:cNvPr id="3093" name="Picture 21" descr="H:\Marketing\Logos LUKB\Logo_LUKBwww.gif">
          <a:extLst>
            <a:ext uri="{FF2B5EF4-FFF2-40B4-BE49-F238E27FC236}">
              <a16:creationId xmlns:a16="http://schemas.microsoft.com/office/drawing/2014/main" id="{00000000-0008-0000-0300-0000150C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4626"/>
        <a:stretch/>
      </xdr:blipFill>
      <xdr:spPr bwMode="auto">
        <a:xfrm>
          <a:off x="97321" y="811696"/>
          <a:ext cx="1675157" cy="388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1</xdr:col>
      <xdr:colOff>1247775</xdr:colOff>
      <xdr:row>1</xdr:row>
      <xdr:rowOff>352425</xdr:rowOff>
    </xdr:to>
    <xdr:sp macro="" textlink="">
      <xdr:nvSpPr>
        <xdr:cNvPr id="4114" name="Text Box 18">
          <a:hlinkClick xmlns:r="http://schemas.openxmlformats.org/officeDocument/2006/relationships" r:id="rId1"/>
          <a:extLst>
            <a:ext uri="{FF2B5EF4-FFF2-40B4-BE49-F238E27FC236}">
              <a16:creationId xmlns:a16="http://schemas.microsoft.com/office/drawing/2014/main" id="{00000000-0008-0000-0400-00001210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295275</xdr:colOff>
      <xdr:row>1</xdr:row>
      <xdr:rowOff>180975</xdr:rowOff>
    </xdr:from>
    <xdr:to>
      <xdr:col>3</xdr:col>
      <xdr:colOff>352425</xdr:colOff>
      <xdr:row>1</xdr:row>
      <xdr:rowOff>361950</xdr:rowOff>
    </xdr:to>
    <xdr:sp macro="" textlink="">
      <xdr:nvSpPr>
        <xdr:cNvPr id="4115" name="Text Box 19">
          <a:hlinkClick xmlns:r="http://schemas.openxmlformats.org/officeDocument/2006/relationships" r:id="rId2"/>
          <a:extLst>
            <a:ext uri="{FF2B5EF4-FFF2-40B4-BE49-F238E27FC236}">
              <a16:creationId xmlns:a16="http://schemas.microsoft.com/office/drawing/2014/main" id="{00000000-0008-0000-0400-000013100000}"/>
            </a:ext>
          </a:extLst>
        </xdr:cNvPr>
        <xdr:cNvSpPr txBox="1">
          <a:spLocks noChangeArrowheads="1"/>
        </xdr:cNvSpPr>
      </xdr:nvSpPr>
      <xdr:spPr bwMode="auto">
        <a:xfrm>
          <a:off x="27432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3</xdr:col>
      <xdr:colOff>523875</xdr:colOff>
      <xdr:row>1</xdr:row>
      <xdr:rowOff>180975</xdr:rowOff>
    </xdr:from>
    <xdr:to>
      <xdr:col>4</xdr:col>
      <xdr:colOff>657225</xdr:colOff>
      <xdr:row>1</xdr:row>
      <xdr:rowOff>361950</xdr:rowOff>
    </xdr:to>
    <xdr:sp macro="" textlink="">
      <xdr:nvSpPr>
        <xdr:cNvPr id="4116" name="Text Box 20">
          <a:hlinkClick xmlns:r="http://schemas.openxmlformats.org/officeDocument/2006/relationships" r:id="rId3"/>
          <a:extLst>
            <a:ext uri="{FF2B5EF4-FFF2-40B4-BE49-F238E27FC236}">
              <a16:creationId xmlns:a16="http://schemas.microsoft.com/office/drawing/2014/main" id="{00000000-0008-0000-0400-000014100000}"/>
            </a:ext>
          </a:extLst>
        </xdr:cNvPr>
        <xdr:cNvSpPr txBox="1">
          <a:spLocks noChangeArrowheads="1"/>
        </xdr:cNvSpPr>
      </xdr:nvSpPr>
      <xdr:spPr bwMode="auto">
        <a:xfrm>
          <a:off x="399097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4</xdr:col>
      <xdr:colOff>838200</xdr:colOff>
      <xdr:row>1</xdr:row>
      <xdr:rowOff>190500</xdr:rowOff>
    </xdr:from>
    <xdr:to>
      <xdr:col>5</xdr:col>
      <xdr:colOff>352425</xdr:colOff>
      <xdr:row>1</xdr:row>
      <xdr:rowOff>371475</xdr:rowOff>
    </xdr:to>
    <xdr:sp macro="" textlink="">
      <xdr:nvSpPr>
        <xdr:cNvPr id="4117" name="Text Box 21">
          <a:hlinkClick xmlns:r="http://schemas.openxmlformats.org/officeDocument/2006/relationships" r:id="rId4"/>
          <a:extLst>
            <a:ext uri="{FF2B5EF4-FFF2-40B4-BE49-F238E27FC236}">
              <a16:creationId xmlns:a16="http://schemas.microsoft.com/office/drawing/2014/main" id="{00000000-0008-0000-0400-000015100000}"/>
            </a:ext>
          </a:extLst>
        </xdr:cNvPr>
        <xdr:cNvSpPr txBox="1">
          <a:spLocks noChangeArrowheads="1"/>
        </xdr:cNvSpPr>
      </xdr:nvSpPr>
      <xdr:spPr bwMode="auto">
        <a:xfrm>
          <a:off x="524827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5</xdr:col>
      <xdr:colOff>533400</xdr:colOff>
      <xdr:row>1</xdr:row>
      <xdr:rowOff>190500</xdr:rowOff>
    </xdr:from>
    <xdr:to>
      <xdr:col>5</xdr:col>
      <xdr:colOff>1609725</xdr:colOff>
      <xdr:row>1</xdr:row>
      <xdr:rowOff>371475</xdr:rowOff>
    </xdr:to>
    <xdr:sp macro="" textlink="">
      <xdr:nvSpPr>
        <xdr:cNvPr id="4118" name="Text Box 22">
          <a:hlinkClick xmlns:r="http://schemas.openxmlformats.org/officeDocument/2006/relationships" r:id="rId5"/>
          <a:extLst>
            <a:ext uri="{FF2B5EF4-FFF2-40B4-BE49-F238E27FC236}">
              <a16:creationId xmlns:a16="http://schemas.microsoft.com/office/drawing/2014/main" id="{00000000-0008-0000-0400-000016100000}"/>
            </a:ext>
          </a:extLst>
        </xdr:cNvPr>
        <xdr:cNvSpPr txBox="1">
          <a:spLocks noChangeArrowheads="1"/>
        </xdr:cNvSpPr>
      </xdr:nvSpPr>
      <xdr:spPr bwMode="auto">
        <a:xfrm>
          <a:off x="65055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5</xdr:col>
          <xdr:colOff>1809750</xdr:colOff>
          <xdr:row>1</xdr:row>
          <xdr:rowOff>514350</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1</xdr:col>
      <xdr:colOff>1409700</xdr:colOff>
      <xdr:row>1</xdr:row>
      <xdr:rowOff>180975</xdr:rowOff>
    </xdr:from>
    <xdr:to>
      <xdr:col>2</xdr:col>
      <xdr:colOff>152400</xdr:colOff>
      <xdr:row>1</xdr:row>
      <xdr:rowOff>361950</xdr:rowOff>
    </xdr:to>
    <xdr:sp macro="" textlink="">
      <xdr:nvSpPr>
        <xdr:cNvPr id="4121" name="Text Box 25">
          <a:hlinkClick xmlns:r="http://schemas.openxmlformats.org/officeDocument/2006/relationships" r:id="rId6"/>
          <a:extLst>
            <a:ext uri="{FF2B5EF4-FFF2-40B4-BE49-F238E27FC236}">
              <a16:creationId xmlns:a16="http://schemas.microsoft.com/office/drawing/2014/main" id="{00000000-0008-0000-0400-000019100000}"/>
            </a:ext>
          </a:extLst>
        </xdr:cNvPr>
        <xdr:cNvSpPr txBox="1">
          <a:spLocks noChangeArrowheads="1"/>
        </xdr:cNvSpPr>
      </xdr:nvSpPr>
      <xdr:spPr bwMode="auto">
        <a:xfrm>
          <a:off x="15240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97321</xdr:colOff>
      <xdr:row>2</xdr:row>
      <xdr:rowOff>0</xdr:rowOff>
    </xdr:from>
    <xdr:to>
      <xdr:col>1</xdr:col>
      <xdr:colOff>1656521</xdr:colOff>
      <xdr:row>3</xdr:row>
      <xdr:rowOff>7997</xdr:rowOff>
    </xdr:to>
    <xdr:pic>
      <xdr:nvPicPr>
        <xdr:cNvPr id="11" name="Picture 21" descr="H:\Marketing\Logos LUKB\Logo_LUKBwww.gif">
          <a:extLst>
            <a:ext uri="{FF2B5EF4-FFF2-40B4-BE49-F238E27FC236}">
              <a16:creationId xmlns:a16="http://schemas.microsoft.com/office/drawing/2014/main" id="{00000000-0008-0000-0400-00000B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4626"/>
        <a:stretch/>
      </xdr:blipFill>
      <xdr:spPr bwMode="auto">
        <a:xfrm>
          <a:off x="97321" y="809625"/>
          <a:ext cx="1673500" cy="388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3</xdr:col>
      <xdr:colOff>361950</xdr:colOff>
      <xdr:row>1</xdr:row>
      <xdr:rowOff>352425</xdr:rowOff>
    </xdr:to>
    <xdr:sp macro="" textlink="">
      <xdr:nvSpPr>
        <xdr:cNvPr id="12307" name="Text Box 19">
          <a:hlinkClick xmlns:r="http://schemas.openxmlformats.org/officeDocument/2006/relationships" r:id="rId1"/>
          <a:extLst>
            <a:ext uri="{FF2B5EF4-FFF2-40B4-BE49-F238E27FC236}">
              <a16:creationId xmlns:a16="http://schemas.microsoft.com/office/drawing/2014/main" id="{00000000-0008-0000-0500-000013300000}"/>
            </a:ext>
          </a:extLst>
        </xdr:cNvPr>
        <xdr:cNvSpPr txBox="1">
          <a:spLocks noChangeArrowheads="1"/>
        </xdr:cNvSpPr>
      </xdr:nvSpPr>
      <xdr:spPr bwMode="auto">
        <a:xfrm>
          <a:off x="26670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5</xdr:col>
      <xdr:colOff>304800</xdr:colOff>
      <xdr:row>1</xdr:row>
      <xdr:rowOff>171450</xdr:rowOff>
    </xdr:from>
    <xdr:to>
      <xdr:col>6</xdr:col>
      <xdr:colOff>666750</xdr:colOff>
      <xdr:row>1</xdr:row>
      <xdr:rowOff>352425</xdr:rowOff>
    </xdr:to>
    <xdr:sp macro="" textlink="">
      <xdr:nvSpPr>
        <xdr:cNvPr id="12308" name="Text Box 20">
          <a:hlinkClick xmlns:r="http://schemas.openxmlformats.org/officeDocument/2006/relationships" r:id="rId2"/>
          <a:extLst>
            <a:ext uri="{FF2B5EF4-FFF2-40B4-BE49-F238E27FC236}">
              <a16:creationId xmlns:a16="http://schemas.microsoft.com/office/drawing/2014/main" id="{00000000-0008-0000-0500-000014300000}"/>
            </a:ext>
          </a:extLst>
        </xdr:cNvPr>
        <xdr:cNvSpPr txBox="1">
          <a:spLocks noChangeArrowheads="1"/>
        </xdr:cNvSpPr>
      </xdr:nvSpPr>
      <xdr:spPr bwMode="auto">
        <a:xfrm>
          <a:off x="2714625"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7</xdr:col>
      <xdr:colOff>104775</xdr:colOff>
      <xdr:row>1</xdr:row>
      <xdr:rowOff>180975</xdr:rowOff>
    </xdr:from>
    <xdr:to>
      <xdr:col>8</xdr:col>
      <xdr:colOff>400050</xdr:colOff>
      <xdr:row>1</xdr:row>
      <xdr:rowOff>361950</xdr:rowOff>
    </xdr:to>
    <xdr:sp macro="" textlink="">
      <xdr:nvSpPr>
        <xdr:cNvPr id="12309" name="Text Box 21">
          <a:hlinkClick xmlns:r="http://schemas.openxmlformats.org/officeDocument/2006/relationships" r:id="rId3"/>
          <a:extLst>
            <a:ext uri="{FF2B5EF4-FFF2-40B4-BE49-F238E27FC236}">
              <a16:creationId xmlns:a16="http://schemas.microsoft.com/office/drawing/2014/main" id="{00000000-0008-0000-0500-000015300000}"/>
            </a:ext>
          </a:extLst>
        </xdr:cNvPr>
        <xdr:cNvSpPr txBox="1">
          <a:spLocks noChangeArrowheads="1"/>
        </xdr:cNvSpPr>
      </xdr:nvSpPr>
      <xdr:spPr bwMode="auto">
        <a:xfrm>
          <a:off x="39433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10</xdr:col>
      <xdr:colOff>428625</xdr:colOff>
      <xdr:row>1</xdr:row>
      <xdr:rowOff>190500</xdr:rowOff>
    </xdr:from>
    <xdr:to>
      <xdr:col>12</xdr:col>
      <xdr:colOff>57150</xdr:colOff>
      <xdr:row>1</xdr:row>
      <xdr:rowOff>371475</xdr:rowOff>
    </xdr:to>
    <xdr:sp macro="" textlink="">
      <xdr:nvSpPr>
        <xdr:cNvPr id="12310" name="Text Box 22">
          <a:hlinkClick xmlns:r="http://schemas.openxmlformats.org/officeDocument/2006/relationships" r:id="rId4"/>
          <a:extLst>
            <a:ext uri="{FF2B5EF4-FFF2-40B4-BE49-F238E27FC236}">
              <a16:creationId xmlns:a16="http://schemas.microsoft.com/office/drawing/2014/main" id="{00000000-0008-0000-0500-000016300000}"/>
            </a:ext>
          </a:extLst>
        </xdr:cNvPr>
        <xdr:cNvSpPr txBox="1">
          <a:spLocks noChangeArrowheads="1"/>
        </xdr:cNvSpPr>
      </xdr:nvSpPr>
      <xdr:spPr bwMode="auto">
        <a:xfrm>
          <a:off x="655320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Liq.-Plan Dynamisch</a:t>
          </a:r>
        </a:p>
      </xdr:txBody>
    </xdr:sp>
    <xdr:clientData/>
  </xdr:twoCellAnchor>
  <xdr:twoCellAnchor editAs="oneCell">
    <xdr:from>
      <xdr:col>12</xdr:col>
      <xdr:colOff>257175</xdr:colOff>
      <xdr:row>1</xdr:row>
      <xdr:rowOff>190500</xdr:rowOff>
    </xdr:from>
    <xdr:to>
      <xdr:col>13</xdr:col>
      <xdr:colOff>609600</xdr:colOff>
      <xdr:row>1</xdr:row>
      <xdr:rowOff>371475</xdr:rowOff>
    </xdr:to>
    <xdr:sp macro="" textlink="">
      <xdr:nvSpPr>
        <xdr:cNvPr id="12311" name="Text Box 23">
          <a:hlinkClick xmlns:r="http://schemas.openxmlformats.org/officeDocument/2006/relationships" r:id="rId5"/>
          <a:extLst>
            <a:ext uri="{FF2B5EF4-FFF2-40B4-BE49-F238E27FC236}">
              <a16:creationId xmlns:a16="http://schemas.microsoft.com/office/drawing/2014/main" id="{00000000-0008-0000-0500-000017300000}"/>
            </a:ext>
          </a:extLst>
        </xdr:cNvPr>
        <xdr:cNvSpPr txBox="1">
          <a:spLocks noChangeArrowheads="1"/>
        </xdr:cNvSpPr>
      </xdr:nvSpPr>
      <xdr:spPr bwMode="auto">
        <a:xfrm>
          <a:off x="7829550"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13</xdr:col>
          <xdr:colOff>704850</xdr:colOff>
          <xdr:row>1</xdr:row>
          <xdr:rowOff>504825</xdr:rowOff>
        </xdr:to>
        <xdr:sp macro="" textlink="">
          <xdr:nvSpPr>
            <xdr:cNvPr id="12312" name="Group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8</xdr:col>
      <xdr:colOff>619125</xdr:colOff>
      <xdr:row>1</xdr:row>
      <xdr:rowOff>190500</xdr:rowOff>
    </xdr:from>
    <xdr:to>
      <xdr:col>10</xdr:col>
      <xdr:colOff>190500</xdr:colOff>
      <xdr:row>1</xdr:row>
      <xdr:rowOff>371475</xdr:rowOff>
    </xdr:to>
    <xdr:sp macro="" textlink="">
      <xdr:nvSpPr>
        <xdr:cNvPr id="12313" name="Text Box 25">
          <a:hlinkClick xmlns:r="http://schemas.openxmlformats.org/officeDocument/2006/relationships" r:id="rId6"/>
          <a:extLst>
            <a:ext uri="{FF2B5EF4-FFF2-40B4-BE49-F238E27FC236}">
              <a16:creationId xmlns:a16="http://schemas.microsoft.com/office/drawing/2014/main" id="{00000000-0008-0000-0500-000019300000}"/>
            </a:ext>
          </a:extLst>
        </xdr:cNvPr>
        <xdr:cNvSpPr txBox="1">
          <a:spLocks noChangeArrowheads="1"/>
        </xdr:cNvSpPr>
      </xdr:nvSpPr>
      <xdr:spPr bwMode="auto">
        <a:xfrm>
          <a:off x="523875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3</xdr:col>
      <xdr:colOff>523875</xdr:colOff>
      <xdr:row>1</xdr:row>
      <xdr:rowOff>171450</xdr:rowOff>
    </xdr:from>
    <xdr:to>
      <xdr:col>5</xdr:col>
      <xdr:colOff>171450</xdr:colOff>
      <xdr:row>1</xdr:row>
      <xdr:rowOff>352425</xdr:rowOff>
    </xdr:to>
    <xdr:sp macro="" textlink="">
      <xdr:nvSpPr>
        <xdr:cNvPr id="12314" name="Text Box 26">
          <a:hlinkClick xmlns:r="http://schemas.openxmlformats.org/officeDocument/2006/relationships" r:id="rId7"/>
          <a:extLst>
            <a:ext uri="{FF2B5EF4-FFF2-40B4-BE49-F238E27FC236}">
              <a16:creationId xmlns:a16="http://schemas.microsoft.com/office/drawing/2014/main" id="{00000000-0008-0000-0500-00001A300000}"/>
            </a:ext>
          </a:extLst>
        </xdr:cNvPr>
        <xdr:cNvSpPr txBox="1">
          <a:spLocks noChangeArrowheads="1"/>
        </xdr:cNvSpPr>
      </xdr:nvSpPr>
      <xdr:spPr bwMode="auto">
        <a:xfrm>
          <a:off x="150495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87313</xdr:colOff>
      <xdr:row>1</xdr:row>
      <xdr:rowOff>727075</xdr:rowOff>
    </xdr:from>
    <xdr:to>
      <xdr:col>4</xdr:col>
      <xdr:colOff>69850</xdr:colOff>
      <xdr:row>2</xdr:row>
      <xdr:rowOff>376331</xdr:rowOff>
    </xdr:to>
    <xdr:pic>
      <xdr:nvPicPr>
        <xdr:cNvPr id="12316" name="Picture 28" descr="H:\Marketing\Logos LUKB\Logo_LUKBwww.gif">
          <a:extLst>
            <a:ext uri="{FF2B5EF4-FFF2-40B4-BE49-F238E27FC236}">
              <a16:creationId xmlns:a16="http://schemas.microsoft.com/office/drawing/2014/main" id="{00000000-0008-0000-0500-00001C3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35870"/>
        <a:stretch/>
      </xdr:blipFill>
      <xdr:spPr bwMode="auto">
        <a:xfrm>
          <a:off x="87313" y="803275"/>
          <a:ext cx="1677987" cy="382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3</xdr:col>
      <xdr:colOff>361950</xdr:colOff>
      <xdr:row>1</xdr:row>
      <xdr:rowOff>352425</xdr:rowOff>
    </xdr:to>
    <xdr:sp macro="" textlink="">
      <xdr:nvSpPr>
        <xdr:cNvPr id="13326" name="Text Box 14">
          <a:hlinkClick xmlns:r="http://schemas.openxmlformats.org/officeDocument/2006/relationships" r:id="rId1"/>
          <a:extLst>
            <a:ext uri="{FF2B5EF4-FFF2-40B4-BE49-F238E27FC236}">
              <a16:creationId xmlns:a16="http://schemas.microsoft.com/office/drawing/2014/main" id="{00000000-0008-0000-0600-00000E340000}"/>
            </a:ext>
          </a:extLst>
        </xdr:cNvPr>
        <xdr:cNvSpPr txBox="1">
          <a:spLocks noChangeArrowheads="1"/>
        </xdr:cNvSpPr>
      </xdr:nvSpPr>
      <xdr:spPr bwMode="auto">
        <a:xfrm>
          <a:off x="26670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5</xdr:col>
      <xdr:colOff>295275</xdr:colOff>
      <xdr:row>1</xdr:row>
      <xdr:rowOff>190500</xdr:rowOff>
    </xdr:from>
    <xdr:to>
      <xdr:col>6</xdr:col>
      <xdr:colOff>657225</xdr:colOff>
      <xdr:row>1</xdr:row>
      <xdr:rowOff>371475</xdr:rowOff>
    </xdr:to>
    <xdr:sp macro="" textlink="">
      <xdr:nvSpPr>
        <xdr:cNvPr id="13327" name="Text Box 15">
          <a:hlinkClick xmlns:r="http://schemas.openxmlformats.org/officeDocument/2006/relationships" r:id="rId2"/>
          <a:extLst>
            <a:ext uri="{FF2B5EF4-FFF2-40B4-BE49-F238E27FC236}">
              <a16:creationId xmlns:a16="http://schemas.microsoft.com/office/drawing/2014/main" id="{00000000-0008-0000-0600-00000F340000}"/>
            </a:ext>
          </a:extLst>
        </xdr:cNvPr>
        <xdr:cNvSpPr txBox="1">
          <a:spLocks noChangeArrowheads="1"/>
        </xdr:cNvSpPr>
      </xdr:nvSpPr>
      <xdr:spPr bwMode="auto">
        <a:xfrm>
          <a:off x="27051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7</xdr:col>
      <xdr:colOff>161925</xdr:colOff>
      <xdr:row>1</xdr:row>
      <xdr:rowOff>190500</xdr:rowOff>
    </xdr:from>
    <xdr:to>
      <xdr:col>8</xdr:col>
      <xdr:colOff>457200</xdr:colOff>
      <xdr:row>1</xdr:row>
      <xdr:rowOff>371475</xdr:rowOff>
    </xdr:to>
    <xdr:sp macro="" textlink="">
      <xdr:nvSpPr>
        <xdr:cNvPr id="13328" name="Text Box 16">
          <a:hlinkClick xmlns:r="http://schemas.openxmlformats.org/officeDocument/2006/relationships" r:id="rId3"/>
          <a:extLst>
            <a:ext uri="{FF2B5EF4-FFF2-40B4-BE49-F238E27FC236}">
              <a16:creationId xmlns:a16="http://schemas.microsoft.com/office/drawing/2014/main" id="{00000000-0008-0000-0600-000010340000}"/>
            </a:ext>
          </a:extLst>
        </xdr:cNvPr>
        <xdr:cNvSpPr txBox="1">
          <a:spLocks noChangeArrowheads="1"/>
        </xdr:cNvSpPr>
      </xdr:nvSpPr>
      <xdr:spPr bwMode="auto">
        <a:xfrm>
          <a:off x="40005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10</xdr:col>
      <xdr:colOff>485775</xdr:colOff>
      <xdr:row>1</xdr:row>
      <xdr:rowOff>200025</xdr:rowOff>
    </xdr:from>
    <xdr:to>
      <xdr:col>12</xdr:col>
      <xdr:colOff>114300</xdr:colOff>
      <xdr:row>1</xdr:row>
      <xdr:rowOff>381000</xdr:rowOff>
    </xdr:to>
    <xdr:sp macro="" textlink="">
      <xdr:nvSpPr>
        <xdr:cNvPr id="13329" name="Text Box 17">
          <a:hlinkClick xmlns:r="http://schemas.openxmlformats.org/officeDocument/2006/relationships" r:id="rId4"/>
          <a:extLst>
            <a:ext uri="{FF2B5EF4-FFF2-40B4-BE49-F238E27FC236}">
              <a16:creationId xmlns:a16="http://schemas.microsoft.com/office/drawing/2014/main" id="{00000000-0008-0000-0600-000011340000}"/>
            </a:ext>
          </a:extLst>
        </xdr:cNvPr>
        <xdr:cNvSpPr txBox="1">
          <a:spLocks noChangeArrowheads="1"/>
        </xdr:cNvSpPr>
      </xdr:nvSpPr>
      <xdr:spPr bwMode="auto">
        <a:xfrm>
          <a:off x="6610350" y="200025"/>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Liq.-Plan Statisch</a:t>
          </a:r>
        </a:p>
      </xdr:txBody>
    </xdr:sp>
    <xdr:clientData/>
  </xdr:twoCellAnchor>
  <xdr:twoCellAnchor editAs="oneCell">
    <xdr:from>
      <xdr:col>12</xdr:col>
      <xdr:colOff>295275</xdr:colOff>
      <xdr:row>1</xdr:row>
      <xdr:rowOff>200025</xdr:rowOff>
    </xdr:from>
    <xdr:to>
      <xdr:col>13</xdr:col>
      <xdr:colOff>647700</xdr:colOff>
      <xdr:row>1</xdr:row>
      <xdr:rowOff>381000</xdr:rowOff>
    </xdr:to>
    <xdr:sp macro="" textlink="">
      <xdr:nvSpPr>
        <xdr:cNvPr id="13330" name="Text Box 18">
          <a:hlinkClick xmlns:r="http://schemas.openxmlformats.org/officeDocument/2006/relationships" r:id="rId5"/>
          <a:extLst>
            <a:ext uri="{FF2B5EF4-FFF2-40B4-BE49-F238E27FC236}">
              <a16:creationId xmlns:a16="http://schemas.microsoft.com/office/drawing/2014/main" id="{00000000-0008-0000-0600-000012340000}"/>
            </a:ext>
          </a:extLst>
        </xdr:cNvPr>
        <xdr:cNvSpPr txBox="1">
          <a:spLocks noChangeArrowheads="1"/>
        </xdr:cNvSpPr>
      </xdr:nvSpPr>
      <xdr:spPr bwMode="auto">
        <a:xfrm>
          <a:off x="7867650" y="200025"/>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13</xdr:col>
          <xdr:colOff>714375</xdr:colOff>
          <xdr:row>1</xdr:row>
          <xdr:rowOff>514350</xdr:rowOff>
        </xdr:to>
        <xdr:sp macro="" textlink="">
          <xdr:nvSpPr>
            <xdr:cNvPr id="13331" name="Group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8</xdr:col>
      <xdr:colOff>676275</xdr:colOff>
      <xdr:row>1</xdr:row>
      <xdr:rowOff>200025</xdr:rowOff>
    </xdr:from>
    <xdr:to>
      <xdr:col>10</xdr:col>
      <xdr:colOff>247650</xdr:colOff>
      <xdr:row>1</xdr:row>
      <xdr:rowOff>381000</xdr:rowOff>
    </xdr:to>
    <xdr:sp macro="" textlink="">
      <xdr:nvSpPr>
        <xdr:cNvPr id="13332" name="Text Box 20">
          <a:hlinkClick xmlns:r="http://schemas.openxmlformats.org/officeDocument/2006/relationships" r:id="rId6"/>
          <a:extLst>
            <a:ext uri="{FF2B5EF4-FFF2-40B4-BE49-F238E27FC236}">
              <a16:creationId xmlns:a16="http://schemas.microsoft.com/office/drawing/2014/main" id="{00000000-0008-0000-0600-000014340000}"/>
            </a:ext>
          </a:extLst>
        </xdr:cNvPr>
        <xdr:cNvSpPr txBox="1">
          <a:spLocks noChangeArrowheads="1"/>
        </xdr:cNvSpPr>
      </xdr:nvSpPr>
      <xdr:spPr bwMode="auto">
        <a:xfrm>
          <a:off x="5295900" y="20002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3</xdr:col>
      <xdr:colOff>523875</xdr:colOff>
      <xdr:row>1</xdr:row>
      <xdr:rowOff>180975</xdr:rowOff>
    </xdr:from>
    <xdr:to>
      <xdr:col>5</xdr:col>
      <xdr:colOff>171450</xdr:colOff>
      <xdr:row>1</xdr:row>
      <xdr:rowOff>361950</xdr:rowOff>
    </xdr:to>
    <xdr:sp macro="" textlink="">
      <xdr:nvSpPr>
        <xdr:cNvPr id="13333" name="Text Box 21">
          <a:hlinkClick xmlns:r="http://schemas.openxmlformats.org/officeDocument/2006/relationships" r:id="rId7"/>
          <a:extLst>
            <a:ext uri="{FF2B5EF4-FFF2-40B4-BE49-F238E27FC236}">
              <a16:creationId xmlns:a16="http://schemas.microsoft.com/office/drawing/2014/main" id="{00000000-0008-0000-0600-000015340000}"/>
            </a:ext>
          </a:extLst>
        </xdr:cNvPr>
        <xdr:cNvSpPr txBox="1">
          <a:spLocks noChangeArrowheads="1"/>
        </xdr:cNvSpPr>
      </xdr:nvSpPr>
      <xdr:spPr bwMode="auto">
        <a:xfrm>
          <a:off x="15049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87313</xdr:colOff>
      <xdr:row>1</xdr:row>
      <xdr:rowOff>727075</xdr:rowOff>
    </xdr:from>
    <xdr:to>
      <xdr:col>4</xdr:col>
      <xdr:colOff>69850</xdr:colOff>
      <xdr:row>2</xdr:row>
      <xdr:rowOff>376331</xdr:rowOff>
    </xdr:to>
    <xdr:pic>
      <xdr:nvPicPr>
        <xdr:cNvPr id="12" name="Picture 28" descr="H:\Marketing\Logos LUKB\Logo_LUKBwww.gif">
          <a:extLst>
            <a:ext uri="{FF2B5EF4-FFF2-40B4-BE49-F238E27FC236}">
              <a16:creationId xmlns:a16="http://schemas.microsoft.com/office/drawing/2014/main" id="{00000000-0008-0000-0600-00000C0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35870"/>
        <a:stretch/>
      </xdr:blipFill>
      <xdr:spPr bwMode="auto">
        <a:xfrm>
          <a:off x="87313" y="803275"/>
          <a:ext cx="1677987" cy="382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2</xdr:col>
      <xdr:colOff>485775</xdr:colOff>
      <xdr:row>1</xdr:row>
      <xdr:rowOff>352425</xdr:rowOff>
    </xdr:to>
    <xdr:sp macro="" textlink="">
      <xdr:nvSpPr>
        <xdr:cNvPr id="6154" name="Text Box 10">
          <a:hlinkClick xmlns:r="http://schemas.openxmlformats.org/officeDocument/2006/relationships" r:id="rId1"/>
          <a:extLst>
            <a:ext uri="{FF2B5EF4-FFF2-40B4-BE49-F238E27FC236}">
              <a16:creationId xmlns:a16="http://schemas.microsoft.com/office/drawing/2014/main" id="{00000000-0008-0000-0700-00000A18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4</xdr:col>
      <xdr:colOff>342900</xdr:colOff>
      <xdr:row>1</xdr:row>
      <xdr:rowOff>171450</xdr:rowOff>
    </xdr:from>
    <xdr:to>
      <xdr:col>5</xdr:col>
      <xdr:colOff>657225</xdr:colOff>
      <xdr:row>1</xdr:row>
      <xdr:rowOff>352425</xdr:rowOff>
    </xdr:to>
    <xdr:sp macro="" textlink="">
      <xdr:nvSpPr>
        <xdr:cNvPr id="6155" name="Text Box 11">
          <a:hlinkClick xmlns:r="http://schemas.openxmlformats.org/officeDocument/2006/relationships" r:id="rId2"/>
          <a:extLst>
            <a:ext uri="{FF2B5EF4-FFF2-40B4-BE49-F238E27FC236}">
              <a16:creationId xmlns:a16="http://schemas.microsoft.com/office/drawing/2014/main" id="{00000000-0008-0000-0700-00000B180000}"/>
            </a:ext>
          </a:extLst>
        </xdr:cNvPr>
        <xdr:cNvSpPr txBox="1">
          <a:spLocks noChangeArrowheads="1"/>
        </xdr:cNvSpPr>
      </xdr:nvSpPr>
      <xdr:spPr bwMode="auto">
        <a:xfrm>
          <a:off x="274320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6</xdr:col>
      <xdr:colOff>76200</xdr:colOff>
      <xdr:row>1</xdr:row>
      <xdr:rowOff>180975</xdr:rowOff>
    </xdr:from>
    <xdr:to>
      <xdr:col>7</xdr:col>
      <xdr:colOff>390525</xdr:colOff>
      <xdr:row>1</xdr:row>
      <xdr:rowOff>361950</xdr:rowOff>
    </xdr:to>
    <xdr:sp macro="" textlink="">
      <xdr:nvSpPr>
        <xdr:cNvPr id="6156" name="Text Box 12">
          <a:hlinkClick xmlns:r="http://schemas.openxmlformats.org/officeDocument/2006/relationships" r:id="rId3"/>
          <a:extLst>
            <a:ext uri="{FF2B5EF4-FFF2-40B4-BE49-F238E27FC236}">
              <a16:creationId xmlns:a16="http://schemas.microsoft.com/office/drawing/2014/main" id="{00000000-0008-0000-0700-00000C180000}"/>
            </a:ext>
          </a:extLst>
        </xdr:cNvPr>
        <xdr:cNvSpPr txBox="1">
          <a:spLocks noChangeArrowheads="1"/>
        </xdr:cNvSpPr>
      </xdr:nvSpPr>
      <xdr:spPr bwMode="auto">
        <a:xfrm>
          <a:off x="40005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9</xdr:col>
      <xdr:colOff>276225</xdr:colOff>
      <xdr:row>1</xdr:row>
      <xdr:rowOff>190500</xdr:rowOff>
    </xdr:from>
    <xdr:to>
      <xdr:col>11</xdr:col>
      <xdr:colOff>809625</xdr:colOff>
      <xdr:row>1</xdr:row>
      <xdr:rowOff>371475</xdr:rowOff>
    </xdr:to>
    <xdr:sp macro="" textlink="">
      <xdr:nvSpPr>
        <xdr:cNvPr id="6157" name="Text Box 13">
          <a:hlinkClick xmlns:r="http://schemas.openxmlformats.org/officeDocument/2006/relationships" r:id="rId4"/>
          <a:extLst>
            <a:ext uri="{FF2B5EF4-FFF2-40B4-BE49-F238E27FC236}">
              <a16:creationId xmlns:a16="http://schemas.microsoft.com/office/drawing/2014/main" id="{00000000-0008-0000-0700-00000D180000}"/>
            </a:ext>
          </a:extLst>
        </xdr:cNvPr>
        <xdr:cNvSpPr txBox="1">
          <a:spLocks noChangeArrowheads="1"/>
        </xdr:cNvSpPr>
      </xdr:nvSpPr>
      <xdr:spPr bwMode="auto">
        <a:xfrm>
          <a:off x="648652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12</xdr:col>
          <xdr:colOff>47625</xdr:colOff>
          <xdr:row>1</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7</xdr:col>
      <xdr:colOff>571500</xdr:colOff>
      <xdr:row>1</xdr:row>
      <xdr:rowOff>190500</xdr:rowOff>
    </xdr:from>
    <xdr:to>
      <xdr:col>9</xdr:col>
      <xdr:colOff>123825</xdr:colOff>
      <xdr:row>1</xdr:row>
      <xdr:rowOff>371475</xdr:rowOff>
    </xdr:to>
    <xdr:sp macro="" textlink="">
      <xdr:nvSpPr>
        <xdr:cNvPr id="6160" name="Text Box 16">
          <a:hlinkClick xmlns:r="http://schemas.openxmlformats.org/officeDocument/2006/relationships" r:id="rId5"/>
          <a:extLst>
            <a:ext uri="{FF2B5EF4-FFF2-40B4-BE49-F238E27FC236}">
              <a16:creationId xmlns:a16="http://schemas.microsoft.com/office/drawing/2014/main" id="{00000000-0008-0000-0700-000010180000}"/>
            </a:ext>
          </a:extLst>
        </xdr:cNvPr>
        <xdr:cNvSpPr txBox="1">
          <a:spLocks noChangeArrowheads="1"/>
        </xdr:cNvSpPr>
      </xdr:nvSpPr>
      <xdr:spPr bwMode="auto">
        <a:xfrm>
          <a:off x="52578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2</xdr:col>
      <xdr:colOff>628650</xdr:colOff>
      <xdr:row>1</xdr:row>
      <xdr:rowOff>171450</xdr:rowOff>
    </xdr:from>
    <xdr:to>
      <xdr:col>4</xdr:col>
      <xdr:colOff>180975</xdr:colOff>
      <xdr:row>1</xdr:row>
      <xdr:rowOff>352425</xdr:rowOff>
    </xdr:to>
    <xdr:sp macro="" textlink="">
      <xdr:nvSpPr>
        <xdr:cNvPr id="6161" name="Text Box 17">
          <a:hlinkClick xmlns:r="http://schemas.openxmlformats.org/officeDocument/2006/relationships" r:id="rId6"/>
          <a:extLst>
            <a:ext uri="{FF2B5EF4-FFF2-40B4-BE49-F238E27FC236}">
              <a16:creationId xmlns:a16="http://schemas.microsoft.com/office/drawing/2014/main" id="{00000000-0008-0000-0700-000011180000}"/>
            </a:ext>
          </a:extLst>
        </xdr:cNvPr>
        <xdr:cNvSpPr txBox="1">
          <a:spLocks noChangeArrowheads="1"/>
        </xdr:cNvSpPr>
      </xdr:nvSpPr>
      <xdr:spPr bwMode="auto">
        <a:xfrm>
          <a:off x="150495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95250</xdr:colOff>
      <xdr:row>2</xdr:row>
      <xdr:rowOff>0</xdr:rowOff>
    </xdr:from>
    <xdr:to>
      <xdr:col>3</xdr:col>
      <xdr:colOff>133350</xdr:colOff>
      <xdr:row>3</xdr:row>
      <xdr:rowOff>9525</xdr:rowOff>
    </xdr:to>
    <xdr:pic>
      <xdr:nvPicPr>
        <xdr:cNvPr id="6164" name="Picture 20" descr="H:\Marketing\Logos LUKB\Logo_LUKBwww.gif">
          <a:extLst>
            <a:ext uri="{FF2B5EF4-FFF2-40B4-BE49-F238E27FC236}">
              <a16:creationId xmlns:a16="http://schemas.microsoft.com/office/drawing/2014/main" id="{00000000-0008-0000-0700-00001418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3871"/>
        <a:stretch/>
      </xdr:blipFill>
      <xdr:spPr bwMode="auto">
        <a:xfrm>
          <a:off x="95250" y="809625"/>
          <a:ext cx="16764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466725</xdr:colOff>
      <xdr:row>1</xdr:row>
      <xdr:rowOff>533400</xdr:rowOff>
    </xdr:from>
    <xdr:to>
      <xdr:col>32</xdr:col>
      <xdr:colOff>695325</xdr:colOff>
      <xdr:row>4</xdr:row>
      <xdr:rowOff>390525</xdr:rowOff>
    </xdr:to>
    <xdr:pic>
      <xdr:nvPicPr>
        <xdr:cNvPr id="10" name="Picture 23" descr="H:\Marketing\Logos LUKB\Logo_LUKBwww.gif">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069300" y="609600"/>
          <a:ext cx="16764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457200</xdr:colOff>
      <xdr:row>1</xdr:row>
      <xdr:rowOff>533400</xdr:rowOff>
    </xdr:from>
    <xdr:to>
      <xdr:col>32</xdr:col>
      <xdr:colOff>695325</xdr:colOff>
      <xdr:row>4</xdr:row>
      <xdr:rowOff>390525</xdr:rowOff>
    </xdr:to>
    <xdr:pic>
      <xdr:nvPicPr>
        <xdr:cNvPr id="12" name="Picture 30" descr="H:\Marketing\Logos LUKB\Logo_LUKBwww.gif">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059775" y="609600"/>
          <a:ext cx="16859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LUKB">
      <a:dk1>
        <a:sysClr val="windowText" lastClr="000000"/>
      </a:dk1>
      <a:lt1>
        <a:sysClr val="window" lastClr="FFFFFF"/>
      </a:lt1>
      <a:dk2>
        <a:srgbClr val="003764"/>
      </a:dk2>
      <a:lt2>
        <a:srgbClr val="E5F0F4"/>
      </a:lt2>
      <a:accent1>
        <a:srgbClr val="0093D1"/>
      </a:accent1>
      <a:accent2>
        <a:srgbClr val="4C7392"/>
      </a:accent2>
      <a:accent3>
        <a:srgbClr val="4CB3DF"/>
      </a:accent3>
      <a:accent4>
        <a:srgbClr val="99B5C9"/>
      </a:accent4>
      <a:accent5>
        <a:srgbClr val="99D4ED"/>
      </a:accent5>
      <a:accent6>
        <a:srgbClr val="CCE9F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autoPageBreaks="0" fitToPage="1"/>
  </sheetPr>
  <dimension ref="B1:M35"/>
  <sheetViews>
    <sheetView showGridLines="0" showRowColHeaders="0" showZeros="0" tabSelected="1" showOutlineSymbols="0" zoomScaleNormal="100" workbookViewId="0">
      <selection activeCell="B2" sqref="B2"/>
    </sheetView>
  </sheetViews>
  <sheetFormatPr baseColWidth="10" defaultRowHeight="12.75"/>
  <cols>
    <col min="1" max="1" width="1.42578125" customWidth="1"/>
    <col min="10" max="10" width="14" customWidth="1"/>
    <col min="11" max="11" width="4.7109375" customWidth="1"/>
    <col min="13" max="13" width="15.5703125" customWidth="1"/>
  </cols>
  <sheetData>
    <row r="1" spans="2:13" ht="20.100000000000001" customHeight="1"/>
    <row r="2" spans="2:13" s="5" customFormat="1" ht="30" customHeight="1"/>
    <row r="3" spans="2:13" s="5" customFormat="1" ht="30" customHeight="1"/>
    <row r="4" spans="2:13" ht="31.5">
      <c r="B4" s="180" t="s">
        <v>102</v>
      </c>
      <c r="C4" s="181"/>
      <c r="D4" s="181"/>
      <c r="E4" s="181"/>
      <c r="F4" s="181"/>
      <c r="G4" s="181"/>
      <c r="H4" s="181"/>
    </row>
    <row r="6" spans="2:13" ht="18">
      <c r="B6" s="182" t="s">
        <v>105</v>
      </c>
      <c r="C6" s="182"/>
      <c r="D6" s="182"/>
      <c r="E6" s="182"/>
      <c r="F6" s="182"/>
      <c r="G6" s="182"/>
      <c r="H6" s="182"/>
      <c r="I6" s="182"/>
      <c r="J6" s="182"/>
      <c r="L6" s="183"/>
      <c r="M6" s="184"/>
    </row>
    <row r="7" spans="2:13">
      <c r="B7" s="33"/>
      <c r="C7" s="33"/>
      <c r="D7" s="33"/>
      <c r="E7" s="33"/>
      <c r="F7" s="33"/>
      <c r="G7" s="33"/>
      <c r="H7" s="33"/>
      <c r="I7" s="33"/>
      <c r="J7" s="33"/>
      <c r="L7" s="184"/>
      <c r="M7" s="184"/>
    </row>
    <row r="8" spans="2:13">
      <c r="B8" s="35" t="s">
        <v>108</v>
      </c>
      <c r="C8" s="32"/>
      <c r="D8" s="32"/>
      <c r="E8" s="32"/>
      <c r="F8" s="32"/>
      <c r="G8" s="32"/>
      <c r="H8" s="32"/>
      <c r="I8" s="32"/>
      <c r="J8" s="32"/>
      <c r="L8" s="184"/>
      <c r="M8" s="184"/>
    </row>
    <row r="9" spans="2:13" ht="12.75" customHeight="1">
      <c r="B9" s="36" t="s">
        <v>106</v>
      </c>
      <c r="C9" s="33"/>
      <c r="D9" s="33"/>
      <c r="E9" s="33"/>
      <c r="F9" s="33"/>
      <c r="G9" s="33"/>
      <c r="H9" s="33"/>
      <c r="I9" s="33"/>
      <c r="J9" s="33"/>
      <c r="L9" s="184"/>
      <c r="M9" s="184"/>
    </row>
    <row r="10" spans="2:13" ht="12.75" customHeight="1">
      <c r="B10" s="36" t="s">
        <v>223</v>
      </c>
      <c r="C10" s="33"/>
      <c r="D10" s="33"/>
      <c r="E10" s="33"/>
      <c r="F10" s="33"/>
      <c r="G10" s="33"/>
      <c r="H10" s="33"/>
      <c r="I10" s="33"/>
      <c r="J10" s="33"/>
      <c r="L10" s="184"/>
      <c r="M10" s="184"/>
    </row>
    <row r="11" spans="2:13">
      <c r="B11" s="36"/>
      <c r="C11" s="33"/>
      <c r="D11" s="33"/>
      <c r="E11" s="33"/>
      <c r="F11" s="33"/>
      <c r="G11" s="33"/>
      <c r="H11" s="33"/>
      <c r="I11" s="33"/>
      <c r="J11" s="33"/>
      <c r="L11" s="184"/>
      <c r="M11" s="184"/>
    </row>
    <row r="12" spans="2:13">
      <c r="B12" s="35" t="s">
        <v>109</v>
      </c>
      <c r="C12" s="32"/>
      <c r="D12" s="32"/>
      <c r="E12" s="32"/>
      <c r="F12" s="32"/>
      <c r="G12" s="32"/>
      <c r="H12" s="32"/>
      <c r="I12" s="32"/>
      <c r="J12" s="32"/>
      <c r="L12" s="184"/>
      <c r="M12" s="184"/>
    </row>
    <row r="13" spans="2:13">
      <c r="B13" s="36" t="s">
        <v>107</v>
      </c>
      <c r="C13" s="33"/>
      <c r="D13" s="33"/>
      <c r="E13" s="33"/>
      <c r="F13" s="33"/>
      <c r="G13" s="33"/>
      <c r="H13" s="33"/>
      <c r="I13" s="33"/>
      <c r="J13" s="33"/>
      <c r="L13" s="184"/>
      <c r="M13" s="184"/>
    </row>
    <row r="14" spans="2:13" ht="12.75" customHeight="1">
      <c r="B14" s="36" t="s">
        <v>232</v>
      </c>
      <c r="C14" s="33"/>
      <c r="D14" s="33"/>
      <c r="E14" s="33"/>
      <c r="F14" s="33"/>
      <c r="G14" s="33"/>
      <c r="H14" s="33"/>
      <c r="I14" s="33"/>
      <c r="J14" s="33"/>
      <c r="L14" s="184"/>
      <c r="M14" s="184"/>
    </row>
    <row r="15" spans="2:13" ht="12.75" customHeight="1">
      <c r="B15" s="36" t="s">
        <v>110</v>
      </c>
      <c r="C15" s="33"/>
      <c r="D15" s="33"/>
      <c r="E15" s="33"/>
      <c r="F15" s="33"/>
      <c r="G15" s="33"/>
      <c r="H15" s="33"/>
      <c r="I15" s="33"/>
      <c r="J15" s="33"/>
      <c r="L15" s="184"/>
      <c r="M15" s="184"/>
    </row>
    <row r="16" spans="2:13" ht="12.75" customHeight="1">
      <c r="B16" s="36" t="s">
        <v>111</v>
      </c>
      <c r="C16" s="33"/>
      <c r="D16" s="33"/>
      <c r="E16" s="33"/>
      <c r="F16" s="33"/>
      <c r="G16" s="33"/>
      <c r="H16" s="33"/>
      <c r="I16" s="33"/>
      <c r="J16" s="33"/>
      <c r="L16" s="184"/>
      <c r="M16" s="184"/>
    </row>
    <row r="17" spans="2:13">
      <c r="B17" s="36"/>
      <c r="C17" s="33"/>
      <c r="D17" s="33"/>
      <c r="E17" s="33"/>
      <c r="F17" s="33"/>
      <c r="G17" s="33"/>
      <c r="H17" s="33"/>
      <c r="I17" s="33"/>
      <c r="J17" s="33"/>
      <c r="L17" s="184"/>
      <c r="M17" s="184"/>
    </row>
    <row r="18" spans="2:13">
      <c r="B18" s="35" t="s">
        <v>150</v>
      </c>
      <c r="C18" s="32"/>
      <c r="D18" s="32"/>
      <c r="E18" s="32"/>
      <c r="F18" s="32"/>
      <c r="G18" s="32"/>
      <c r="H18" s="32"/>
      <c r="I18" s="32"/>
      <c r="J18" s="32"/>
      <c r="L18" s="184"/>
      <c r="M18" s="184"/>
    </row>
    <row r="19" spans="2:13">
      <c r="B19" s="36" t="s">
        <v>231</v>
      </c>
      <c r="C19" s="33"/>
      <c r="D19" s="33"/>
      <c r="E19" s="33"/>
      <c r="F19" s="33"/>
      <c r="G19" s="33"/>
      <c r="H19" s="33"/>
      <c r="I19" s="33"/>
      <c r="J19" s="33"/>
      <c r="L19" s="184"/>
      <c r="M19" s="184"/>
    </row>
    <row r="20" spans="2:13" ht="12.75" customHeight="1">
      <c r="B20" s="36" t="s">
        <v>153</v>
      </c>
      <c r="C20" s="33"/>
      <c r="D20" s="33"/>
      <c r="E20" s="33"/>
      <c r="F20" s="33"/>
      <c r="G20" s="33"/>
      <c r="H20" s="33"/>
      <c r="I20" s="33"/>
      <c r="J20" s="33"/>
      <c r="L20" s="184"/>
      <c r="M20" s="184"/>
    </row>
    <row r="21" spans="2:13" ht="12.75" customHeight="1">
      <c r="B21" s="36" t="s">
        <v>151</v>
      </c>
      <c r="C21" s="33"/>
      <c r="D21" s="33"/>
      <c r="E21" s="33"/>
      <c r="F21" s="33"/>
      <c r="G21" s="33"/>
      <c r="H21" s="33"/>
      <c r="I21" s="33"/>
      <c r="J21" s="33"/>
      <c r="L21" s="184"/>
      <c r="M21" s="184"/>
    </row>
    <row r="22" spans="2:13" ht="12.75" customHeight="1">
      <c r="B22" s="36" t="s">
        <v>152</v>
      </c>
      <c r="C22" s="33"/>
      <c r="D22" s="33"/>
      <c r="E22" s="33"/>
      <c r="F22" s="33"/>
      <c r="G22" s="33"/>
      <c r="H22" s="33"/>
      <c r="I22" s="33"/>
      <c r="J22" s="33"/>
      <c r="L22" s="184"/>
      <c r="M22" s="184"/>
    </row>
    <row r="23" spans="2:13">
      <c r="B23" s="36" t="s">
        <v>154</v>
      </c>
      <c r="C23" s="33"/>
      <c r="D23" s="33"/>
      <c r="E23" s="33"/>
      <c r="F23" s="33"/>
      <c r="G23" s="33"/>
      <c r="H23" s="33"/>
      <c r="I23" s="33"/>
      <c r="J23" s="33"/>
      <c r="L23" s="184"/>
      <c r="M23" s="184"/>
    </row>
    <row r="24" spans="2:13" ht="12.75" customHeight="1">
      <c r="B24" s="36" t="s">
        <v>155</v>
      </c>
      <c r="C24" s="33"/>
      <c r="D24" s="33"/>
      <c r="E24" s="33"/>
      <c r="F24" s="33"/>
      <c r="G24" s="33"/>
      <c r="H24" s="33"/>
      <c r="I24" s="33"/>
      <c r="J24" s="33"/>
      <c r="L24" s="184"/>
      <c r="M24" s="184"/>
    </row>
    <row r="25" spans="2:13" ht="12.75" customHeight="1">
      <c r="B25" s="36" t="s">
        <v>156</v>
      </c>
      <c r="C25" s="33"/>
      <c r="D25" s="33"/>
      <c r="E25" s="33"/>
      <c r="F25" s="33"/>
      <c r="G25" s="33"/>
      <c r="H25" s="33"/>
      <c r="I25" s="33"/>
      <c r="J25" s="33"/>
      <c r="L25" s="184"/>
      <c r="M25" s="184"/>
    </row>
    <row r="26" spans="2:13" ht="12.75" customHeight="1">
      <c r="B26" s="36"/>
      <c r="C26" s="33"/>
      <c r="D26" s="33"/>
      <c r="E26" s="33"/>
      <c r="F26" s="33"/>
      <c r="G26" s="33"/>
      <c r="H26" s="33"/>
      <c r="I26" s="33"/>
      <c r="J26" s="33"/>
      <c r="L26" s="184"/>
      <c r="M26" s="184"/>
    </row>
    <row r="27" spans="2:13">
      <c r="B27" s="35" t="s">
        <v>104</v>
      </c>
      <c r="C27" s="33"/>
      <c r="D27" s="33"/>
      <c r="E27" s="33"/>
      <c r="F27" s="33"/>
      <c r="G27" s="33"/>
      <c r="H27" s="33"/>
      <c r="I27" s="33"/>
      <c r="J27" s="33"/>
      <c r="L27" s="184"/>
      <c r="M27" s="184"/>
    </row>
    <row r="28" spans="2:13">
      <c r="B28" s="36" t="s">
        <v>112</v>
      </c>
      <c r="C28" s="33"/>
      <c r="D28" s="33"/>
      <c r="E28" s="33"/>
      <c r="F28" s="33"/>
      <c r="G28" s="33"/>
      <c r="H28" s="33"/>
      <c r="I28" s="33"/>
      <c r="J28" s="33"/>
      <c r="L28" s="184"/>
      <c r="M28" s="184"/>
    </row>
    <row r="29" spans="2:13">
      <c r="B29" s="34" t="s">
        <v>113</v>
      </c>
      <c r="C29" s="33"/>
      <c r="D29" s="33"/>
      <c r="E29" s="33"/>
      <c r="F29" s="33"/>
      <c r="G29" s="33"/>
      <c r="H29" s="33"/>
      <c r="I29" s="33"/>
      <c r="J29" s="33"/>
      <c r="L29" s="184"/>
      <c r="M29" s="184"/>
    </row>
    <row r="30" spans="2:13" ht="12.75" customHeight="1">
      <c r="B30" s="36"/>
      <c r="C30" s="33"/>
      <c r="D30" s="33"/>
      <c r="E30" s="33"/>
      <c r="F30" s="33"/>
      <c r="G30" s="33"/>
      <c r="H30" s="33"/>
      <c r="I30" s="33"/>
      <c r="J30" s="33"/>
      <c r="L30" s="184"/>
      <c r="M30" s="184"/>
    </row>
    <row r="31" spans="2:13">
      <c r="B31" s="35" t="s">
        <v>114</v>
      </c>
      <c r="C31" s="33"/>
      <c r="D31" s="33"/>
      <c r="E31" s="33"/>
      <c r="F31" s="33"/>
      <c r="G31" s="33"/>
      <c r="H31" s="33"/>
      <c r="I31" s="33"/>
      <c r="J31" s="33"/>
      <c r="L31" s="184"/>
      <c r="M31" s="184"/>
    </row>
    <row r="32" spans="2:13">
      <c r="B32" s="36" t="s">
        <v>115</v>
      </c>
      <c r="C32" s="33"/>
      <c r="D32" s="33"/>
      <c r="E32" s="33"/>
      <c r="F32" s="33"/>
      <c r="G32" s="33"/>
      <c r="H32" s="33"/>
      <c r="I32" s="33"/>
      <c r="J32" s="33"/>
    </row>
    <row r="33" spans="2:10">
      <c r="B33" s="36" t="s">
        <v>116</v>
      </c>
      <c r="C33" s="33"/>
      <c r="D33" s="33"/>
      <c r="E33" s="33"/>
      <c r="F33" s="33"/>
      <c r="G33" s="33"/>
      <c r="H33" s="33"/>
      <c r="I33" s="33"/>
      <c r="J33" s="33"/>
    </row>
    <row r="34" spans="2:10">
      <c r="B34" s="33"/>
      <c r="C34" s="33"/>
      <c r="D34" s="33"/>
      <c r="E34" s="33"/>
      <c r="F34" s="33"/>
      <c r="G34" s="33"/>
      <c r="H34" s="33"/>
      <c r="I34" s="33"/>
      <c r="J34" s="33"/>
    </row>
    <row r="35" spans="2:10">
      <c r="B35" s="33"/>
      <c r="C35" s="33"/>
      <c r="D35" s="33"/>
      <c r="E35" s="33"/>
      <c r="F35" s="33"/>
      <c r="G35" s="33"/>
      <c r="H35" s="33"/>
      <c r="I35" s="33"/>
      <c r="J35" s="33"/>
    </row>
  </sheetData>
  <sheetProtection algorithmName="SHA-512" hashValue="msVNgB9GKQED3O4r2wxGaqb0etrc2HXKwOXKi+HKmgW0nCjlen0R9SJb2epAq3qbEOk8jNY5kTbIgQdxiRkqSA==" saltValue="RNqn3NEjb37fvDcc5xjVKA==" spinCount="100000" sheet="1" objects="1" scenarios="1"/>
  <mergeCells count="3">
    <mergeCell ref="B4:H4"/>
    <mergeCell ref="B6:J6"/>
    <mergeCell ref="L6:M31"/>
  </mergeCells>
  <phoneticPr fontId="0" type="noConversion"/>
  <pageMargins left="0.78740157480314965" right="0.78740157480314965" top="0.98425196850393704" bottom="0.98425196850393704" header="0.51181102362204722" footer="0.51181102362204722"/>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Group Box 2">
              <controlPr defaultSize="0" autoFill="0" autoPict="0">
                <anchor moveWithCells="1">
                  <from>
                    <xdr:col>11</xdr:col>
                    <xdr:colOff>28575</xdr:colOff>
                    <xdr:row>5</xdr:row>
                    <xdr:rowOff>66675</xdr:rowOff>
                  </from>
                  <to>
                    <xdr:col>12</xdr:col>
                    <xdr:colOff>1009650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autoPageBreaks="0" fitToPage="1"/>
  </sheetPr>
  <dimension ref="B1:P51"/>
  <sheetViews>
    <sheetView showGridLines="0" showRowColHeaders="0" showZeros="0" showOutlineSymbols="0" zoomScaleNormal="100" workbookViewId="0">
      <pane xSplit="8" ySplit="11" topLeftCell="I12" activePane="bottomRight" state="frozen"/>
      <selection pane="topRight"/>
      <selection pane="bottomLeft"/>
      <selection pane="bottomRight" activeCell="E8" sqref="E8:H8"/>
    </sheetView>
  </sheetViews>
  <sheetFormatPr baseColWidth="10" defaultColWidth="11.42578125" defaultRowHeight="12.75"/>
  <cols>
    <col min="1" max="1" width="1.7109375" style="5" customWidth="1"/>
    <col min="2" max="8" width="10.7109375" style="5" customWidth="1"/>
    <col min="9" max="9" width="18.7109375" style="5" customWidth="1"/>
    <col min="10" max="10" width="9.7109375" style="5" customWidth="1"/>
    <col min="11" max="11" width="18.7109375" style="5" customWidth="1"/>
    <col min="12" max="12" width="9.5703125" style="5" customWidth="1"/>
    <col min="13" max="13" width="18.7109375" style="5" customWidth="1"/>
    <col min="14" max="14" width="9.7109375" style="5" customWidth="1"/>
    <col min="15" max="15" width="18.7109375" style="5" customWidth="1"/>
    <col min="16" max="16" width="9.7109375" style="5" customWidth="1"/>
    <col min="17" max="16384" width="11.42578125" style="5"/>
  </cols>
  <sheetData>
    <row r="1" spans="2:16" ht="6" customHeight="1"/>
    <row r="2" spans="2:16" ht="57.75" customHeight="1">
      <c r="B2" s="185"/>
      <c r="C2" s="185"/>
      <c r="D2" s="185"/>
      <c r="E2" s="185"/>
      <c r="F2" s="185"/>
      <c r="G2" s="185"/>
      <c r="H2" s="185"/>
      <c r="I2" s="185"/>
      <c r="J2" s="185"/>
      <c r="K2" s="185"/>
      <c r="L2" s="185"/>
    </row>
    <row r="3" spans="2:16" ht="30" customHeight="1"/>
    <row r="4" spans="2:16" ht="30" customHeight="1"/>
    <row r="5" spans="2:16" s="11" customFormat="1" ht="27.75" customHeight="1">
      <c r="B5" s="215" t="s">
        <v>26</v>
      </c>
      <c r="C5" s="215"/>
      <c r="D5" s="215"/>
      <c r="E5" s="215"/>
      <c r="F5" s="215"/>
      <c r="G5" s="215"/>
      <c r="H5" s="215"/>
      <c r="I5" s="5"/>
      <c r="J5" s="5"/>
      <c r="M5" s="209"/>
      <c r="N5" s="209"/>
      <c r="O5" s="209"/>
      <c r="P5" s="210"/>
    </row>
    <row r="6" spans="2:16" s="43" customFormat="1" ht="25.5" customHeight="1">
      <c r="M6" s="44"/>
      <c r="N6" s="44"/>
      <c r="O6" s="44"/>
      <c r="P6" s="45"/>
    </row>
    <row r="7" spans="2:16" s="43" customFormat="1" ht="13.5" customHeight="1" thickBot="1">
      <c r="B7" s="211" t="s">
        <v>79</v>
      </c>
      <c r="C7" s="212"/>
      <c r="D7" s="212"/>
      <c r="E7" s="213"/>
      <c r="F7" s="213"/>
      <c r="G7" s="213"/>
      <c r="H7" s="213"/>
      <c r="M7" s="44"/>
      <c r="N7" s="44"/>
      <c r="O7" s="44"/>
      <c r="P7" s="45"/>
    </row>
    <row r="8" spans="2:16" s="46" customFormat="1" ht="13.5" thickTop="1">
      <c r="B8" s="214" t="s">
        <v>70</v>
      </c>
      <c r="C8" s="198"/>
      <c r="D8" s="198"/>
      <c r="E8" s="204"/>
      <c r="F8" s="205"/>
      <c r="G8" s="205"/>
      <c r="H8" s="205"/>
    </row>
    <row r="9" spans="2:16" s="43" customFormat="1"/>
    <row r="10" spans="2:16" s="46" customFormat="1">
      <c r="B10" s="188" t="s">
        <v>0</v>
      </c>
      <c r="C10" s="188"/>
      <c r="D10" s="188"/>
      <c r="E10" s="188"/>
      <c r="F10" s="188"/>
      <c r="G10" s="188"/>
      <c r="H10" s="188"/>
      <c r="I10" s="52"/>
      <c r="J10" s="47"/>
      <c r="K10" s="47"/>
      <c r="L10" s="47"/>
      <c r="M10" s="47"/>
      <c r="N10" s="47"/>
      <c r="O10" s="47"/>
      <c r="P10" s="47"/>
    </row>
    <row r="11" spans="2:16" s="46" customFormat="1">
      <c r="B11" s="189" t="s">
        <v>1</v>
      </c>
      <c r="C11" s="189"/>
      <c r="D11" s="189"/>
      <c r="E11" s="189"/>
      <c r="F11" s="189"/>
      <c r="G11" s="189"/>
      <c r="H11" s="189"/>
      <c r="I11" s="65" t="str">
        <f>IF(+$E$8&lt;&gt;0,"Eröffnung "&amp;+RIGHT(+E8,4),"Eröffnungsbilanz")</f>
        <v>Eröffnungsbilanz</v>
      </c>
      <c r="J11" s="73" t="s">
        <v>27</v>
      </c>
      <c r="K11" s="78" t="str">
        <f>IF(+$E$8&lt;&gt;0,+"Planjahr "&amp;(RIGHT(+E8,4)+0),"Planjahr 1")</f>
        <v>Planjahr 1</v>
      </c>
      <c r="L11" s="78" t="s">
        <v>27</v>
      </c>
      <c r="M11" s="78" t="str">
        <f>IF(+$E$8&lt;&gt;0,"Planjahr "&amp;+(RIGHT(+E8,4)+1),"Planjahr 2")</f>
        <v>Planjahr 2</v>
      </c>
      <c r="N11" s="78" t="s">
        <v>27</v>
      </c>
      <c r="O11" s="78" t="str">
        <f>IF(+$E$8&lt;&gt;0,"Planjahr "&amp;+(RIGHT(+E8,4)+2),"Planjahr 3")</f>
        <v>Planjahr 3</v>
      </c>
      <c r="P11" s="51" t="s">
        <v>27</v>
      </c>
    </row>
    <row r="12" spans="2:16" s="46" customFormat="1">
      <c r="B12" s="191" t="s">
        <v>69</v>
      </c>
      <c r="C12" s="191"/>
      <c r="D12" s="191"/>
      <c r="E12" s="191"/>
      <c r="F12" s="191"/>
      <c r="G12" s="191"/>
      <c r="H12" s="191"/>
      <c r="I12" s="66"/>
      <c r="J12" s="193"/>
      <c r="K12" s="79"/>
      <c r="L12" s="193"/>
      <c r="M12" s="79"/>
      <c r="N12" s="193"/>
      <c r="O12" s="79"/>
      <c r="P12" s="199"/>
    </row>
    <row r="13" spans="2:16" s="46" customFormat="1">
      <c r="B13" s="191" t="s">
        <v>2</v>
      </c>
      <c r="C13" s="191"/>
      <c r="D13" s="191"/>
      <c r="E13" s="191"/>
      <c r="F13" s="191"/>
      <c r="G13" s="191"/>
      <c r="H13" s="191"/>
      <c r="I13" s="66"/>
      <c r="J13" s="193"/>
      <c r="K13" s="79"/>
      <c r="L13" s="193"/>
      <c r="M13" s="79"/>
      <c r="N13" s="193"/>
      <c r="O13" s="79"/>
      <c r="P13" s="199"/>
    </row>
    <row r="14" spans="2:16" s="46" customFormat="1">
      <c r="B14" s="191" t="s">
        <v>3</v>
      </c>
      <c r="C14" s="191"/>
      <c r="D14" s="191"/>
      <c r="E14" s="191"/>
      <c r="F14" s="191"/>
      <c r="G14" s="191"/>
      <c r="H14" s="191"/>
      <c r="I14" s="66"/>
      <c r="J14" s="193"/>
      <c r="K14" s="79"/>
      <c r="L14" s="193"/>
      <c r="M14" s="79"/>
      <c r="N14" s="193"/>
      <c r="O14" s="79"/>
      <c r="P14" s="199"/>
    </row>
    <row r="15" spans="2:16" s="46" customFormat="1">
      <c r="B15" s="191" t="s">
        <v>4</v>
      </c>
      <c r="C15" s="191"/>
      <c r="D15" s="191"/>
      <c r="E15" s="191"/>
      <c r="F15" s="191"/>
      <c r="G15" s="191"/>
      <c r="H15" s="191"/>
      <c r="I15" s="66"/>
      <c r="J15" s="193"/>
      <c r="K15" s="79"/>
      <c r="L15" s="193"/>
      <c r="M15" s="79"/>
      <c r="N15" s="193"/>
      <c r="O15" s="79"/>
      <c r="P15" s="199"/>
    </row>
    <row r="16" spans="2:16" s="46" customFormat="1">
      <c r="B16" s="191" t="s">
        <v>80</v>
      </c>
      <c r="C16" s="191"/>
      <c r="D16" s="191"/>
      <c r="E16" s="191"/>
      <c r="F16" s="191"/>
      <c r="G16" s="191"/>
      <c r="H16" s="191"/>
      <c r="I16" s="66"/>
      <c r="J16" s="193"/>
      <c r="K16" s="79"/>
      <c r="L16" s="193"/>
      <c r="M16" s="79"/>
      <c r="N16" s="193"/>
      <c r="O16" s="79"/>
      <c r="P16" s="199"/>
    </row>
    <row r="17" spans="2:16" s="46" customFormat="1">
      <c r="B17" s="190"/>
      <c r="C17" s="190"/>
      <c r="D17" s="190"/>
      <c r="E17" s="190"/>
      <c r="F17" s="190"/>
      <c r="G17" s="190"/>
      <c r="H17" s="190"/>
      <c r="I17" s="67"/>
      <c r="J17" s="200"/>
      <c r="K17" s="80"/>
      <c r="L17" s="200"/>
      <c r="M17" s="80"/>
      <c r="N17" s="200"/>
      <c r="O17" s="80"/>
      <c r="P17" s="201"/>
    </row>
    <row r="18" spans="2:16" s="46" customFormat="1">
      <c r="B18" s="208" t="s">
        <v>5</v>
      </c>
      <c r="C18" s="208"/>
      <c r="D18" s="208"/>
      <c r="E18" s="208"/>
      <c r="F18" s="208"/>
      <c r="G18" s="208"/>
      <c r="H18" s="208"/>
      <c r="I18" s="174">
        <f>SUM(I12:I17)</f>
        <v>0</v>
      </c>
      <c r="J18" s="175">
        <f>IF($I$28=0,0,+I18/$I$28)</f>
        <v>0</v>
      </c>
      <c r="K18" s="176">
        <f>SUM(K12:K17)</f>
        <v>0</v>
      </c>
      <c r="L18" s="175">
        <f>IF($K$28=0,0,+K18/$K$28)</f>
        <v>0</v>
      </c>
      <c r="M18" s="176">
        <f>SUM(M12:M17)</f>
        <v>0</v>
      </c>
      <c r="N18" s="175">
        <f>IF($M$28=0,0,+M18/$M$28)</f>
        <v>0</v>
      </c>
      <c r="O18" s="176">
        <f>SUM(O12:O17)</f>
        <v>0</v>
      </c>
      <c r="P18" s="177">
        <f>IF($O$28=0,0,+O18/$O$28)</f>
        <v>0</v>
      </c>
    </row>
    <row r="19" spans="2:16" s="46" customFormat="1">
      <c r="B19" s="189" t="s">
        <v>6</v>
      </c>
      <c r="C19" s="189"/>
      <c r="D19" s="189"/>
      <c r="E19" s="189"/>
      <c r="F19" s="189"/>
      <c r="G19" s="189"/>
      <c r="H19" s="189"/>
      <c r="I19" s="68"/>
      <c r="J19" s="74"/>
      <c r="K19" s="74"/>
      <c r="L19" s="74"/>
      <c r="M19" s="74"/>
      <c r="N19" s="74"/>
      <c r="O19" s="74"/>
      <c r="P19" s="53"/>
    </row>
    <row r="20" spans="2:16" s="46" customFormat="1">
      <c r="B20" s="191" t="s">
        <v>7</v>
      </c>
      <c r="C20" s="191"/>
      <c r="D20" s="191"/>
      <c r="E20" s="191"/>
      <c r="F20" s="191"/>
      <c r="G20" s="191"/>
      <c r="H20" s="191"/>
      <c r="I20" s="66"/>
      <c r="J20" s="193"/>
      <c r="K20" s="79"/>
      <c r="L20" s="193"/>
      <c r="M20" s="79"/>
      <c r="N20" s="193"/>
      <c r="O20" s="79"/>
      <c r="P20" s="199"/>
    </row>
    <row r="21" spans="2:16" s="46" customFormat="1">
      <c r="B21" s="191" t="s">
        <v>8</v>
      </c>
      <c r="C21" s="191"/>
      <c r="D21" s="191"/>
      <c r="E21" s="191"/>
      <c r="F21" s="191"/>
      <c r="G21" s="191"/>
      <c r="H21" s="191"/>
      <c r="I21" s="66"/>
      <c r="J21" s="193"/>
      <c r="K21" s="79"/>
      <c r="L21" s="193"/>
      <c r="M21" s="79"/>
      <c r="N21" s="193"/>
      <c r="O21" s="79"/>
      <c r="P21" s="199"/>
    </row>
    <row r="22" spans="2:16" s="46" customFormat="1">
      <c r="B22" s="191" t="s">
        <v>9</v>
      </c>
      <c r="C22" s="191"/>
      <c r="D22" s="191"/>
      <c r="E22" s="191"/>
      <c r="F22" s="191"/>
      <c r="G22" s="191"/>
      <c r="H22" s="191"/>
      <c r="I22" s="66"/>
      <c r="J22" s="193"/>
      <c r="K22" s="79"/>
      <c r="L22" s="193"/>
      <c r="M22" s="79"/>
      <c r="N22" s="193"/>
      <c r="O22" s="79"/>
      <c r="P22" s="199"/>
    </row>
    <row r="23" spans="2:16" s="46" customFormat="1">
      <c r="B23" s="206" t="s">
        <v>86</v>
      </c>
      <c r="C23" s="206"/>
      <c r="D23" s="206"/>
      <c r="E23" s="206"/>
      <c r="F23" s="206"/>
      <c r="G23" s="206"/>
      <c r="H23" s="207"/>
      <c r="I23" s="66"/>
      <c r="J23" s="193"/>
      <c r="K23" s="79"/>
      <c r="L23" s="193"/>
      <c r="M23" s="79"/>
      <c r="N23" s="193"/>
      <c r="O23" s="79"/>
      <c r="P23" s="199"/>
    </row>
    <row r="24" spans="2:16" s="46" customFormat="1">
      <c r="B24" s="191" t="s">
        <v>10</v>
      </c>
      <c r="C24" s="191"/>
      <c r="D24" s="191"/>
      <c r="E24" s="191"/>
      <c r="F24" s="191"/>
      <c r="G24" s="191"/>
      <c r="H24" s="191"/>
      <c r="I24" s="66"/>
      <c r="J24" s="193"/>
      <c r="K24" s="79"/>
      <c r="L24" s="193"/>
      <c r="M24" s="79"/>
      <c r="N24" s="193"/>
      <c r="O24" s="79"/>
      <c r="P24" s="199"/>
    </row>
    <row r="25" spans="2:16" s="46" customFormat="1">
      <c r="B25" s="191" t="s">
        <v>11</v>
      </c>
      <c r="C25" s="191"/>
      <c r="D25" s="191"/>
      <c r="E25" s="191"/>
      <c r="F25" s="191"/>
      <c r="G25" s="191"/>
      <c r="H25" s="191"/>
      <c r="I25" s="66"/>
      <c r="J25" s="194"/>
      <c r="K25" s="79"/>
      <c r="L25" s="194"/>
      <c r="M25" s="79"/>
      <c r="N25" s="194"/>
      <c r="O25" s="79"/>
      <c r="P25" s="198"/>
    </row>
    <row r="26" spans="2:16" s="46" customFormat="1">
      <c r="B26" s="190"/>
      <c r="C26" s="190"/>
      <c r="D26" s="190"/>
      <c r="E26" s="190"/>
      <c r="F26" s="190"/>
      <c r="G26" s="190"/>
      <c r="H26" s="190"/>
      <c r="I26" s="67"/>
      <c r="J26" s="195"/>
      <c r="K26" s="80"/>
      <c r="L26" s="195"/>
      <c r="M26" s="80"/>
      <c r="N26" s="195"/>
      <c r="O26" s="80"/>
      <c r="P26" s="189"/>
    </row>
    <row r="27" spans="2:16" s="46" customFormat="1">
      <c r="B27" s="202" t="s">
        <v>12</v>
      </c>
      <c r="C27" s="202"/>
      <c r="D27" s="202"/>
      <c r="E27" s="202"/>
      <c r="F27" s="202"/>
      <c r="G27" s="202"/>
      <c r="H27" s="202"/>
      <c r="I27" s="69">
        <f>SUM(I20:I26)</f>
        <v>0</v>
      </c>
      <c r="J27" s="75">
        <f>IF($I$28=0,0,+I27/$I$28)</f>
        <v>0</v>
      </c>
      <c r="K27" s="81">
        <f>SUM(K20:K26)</f>
        <v>0</v>
      </c>
      <c r="L27" s="75">
        <f>IF($K$28=0,0,+K27/$K$28)</f>
        <v>0</v>
      </c>
      <c r="M27" s="81">
        <f>SUM(M20:M26)</f>
        <v>0</v>
      </c>
      <c r="N27" s="75">
        <f>IF($M$28=0,0,+M27/$M$28)</f>
        <v>0</v>
      </c>
      <c r="O27" s="81">
        <f>SUM(O20:O26)</f>
        <v>0</v>
      </c>
      <c r="P27" s="61">
        <f>IF($O$28=0,0,+O27/$O$28)</f>
        <v>0</v>
      </c>
    </row>
    <row r="28" spans="2:16" s="46" customFormat="1">
      <c r="B28" s="192" t="s">
        <v>13</v>
      </c>
      <c r="C28" s="192"/>
      <c r="D28" s="192"/>
      <c r="E28" s="192"/>
      <c r="F28" s="192"/>
      <c r="G28" s="192"/>
      <c r="H28" s="192"/>
      <c r="I28" s="70">
        <f>SUM(I18+I27)</f>
        <v>0</v>
      </c>
      <c r="J28" s="76">
        <v>1</v>
      </c>
      <c r="K28" s="82">
        <f>SUM(K18+K27)</f>
        <v>0</v>
      </c>
      <c r="L28" s="83">
        <v>1</v>
      </c>
      <c r="M28" s="82">
        <f>SUM(M18+M27)</f>
        <v>0</v>
      </c>
      <c r="N28" s="76">
        <v>1</v>
      </c>
      <c r="O28" s="82">
        <f>SUM(O18+O27)</f>
        <v>0</v>
      </c>
      <c r="P28" s="62">
        <v>1</v>
      </c>
    </row>
    <row r="29" spans="2:16" s="46" customFormat="1">
      <c r="B29" s="47"/>
      <c r="C29" s="47"/>
      <c r="D29" s="47"/>
      <c r="E29" s="47"/>
      <c r="F29" s="47"/>
      <c r="G29" s="47"/>
      <c r="H29" s="47"/>
      <c r="I29" s="71"/>
      <c r="J29" s="77"/>
      <c r="K29" s="77"/>
      <c r="L29" s="77"/>
      <c r="M29" s="77"/>
      <c r="N29" s="77"/>
      <c r="O29" s="77"/>
      <c r="P29" s="47"/>
    </row>
    <row r="30" spans="2:16" s="46" customFormat="1">
      <c r="B30" s="188" t="s">
        <v>14</v>
      </c>
      <c r="C30" s="188"/>
      <c r="D30" s="188"/>
      <c r="E30" s="188"/>
      <c r="F30" s="188"/>
      <c r="G30" s="188"/>
      <c r="H30" s="188"/>
      <c r="I30" s="71"/>
      <c r="J30" s="77"/>
      <c r="K30" s="77"/>
      <c r="L30" s="77"/>
      <c r="M30" s="77"/>
      <c r="N30" s="77"/>
      <c r="O30" s="77"/>
      <c r="P30" s="47"/>
    </row>
    <row r="31" spans="2:16" s="46" customFormat="1">
      <c r="B31" s="189" t="s">
        <v>15</v>
      </c>
      <c r="C31" s="189"/>
      <c r="D31" s="189"/>
      <c r="E31" s="189"/>
      <c r="F31" s="189"/>
      <c r="G31" s="189"/>
      <c r="H31" s="189"/>
      <c r="I31" s="65" t="str">
        <f t="shared" ref="I31:P31" si="0">+I11</f>
        <v>Eröffnungsbilanz</v>
      </c>
      <c r="J31" s="73" t="str">
        <f t="shared" si="0"/>
        <v>in %</v>
      </c>
      <c r="K31" s="78" t="str">
        <f t="shared" si="0"/>
        <v>Planjahr 1</v>
      </c>
      <c r="L31" s="78" t="str">
        <f t="shared" si="0"/>
        <v>in %</v>
      </c>
      <c r="M31" s="78" t="str">
        <f t="shared" si="0"/>
        <v>Planjahr 2</v>
      </c>
      <c r="N31" s="78" t="str">
        <f t="shared" si="0"/>
        <v>in %</v>
      </c>
      <c r="O31" s="78" t="str">
        <f t="shared" si="0"/>
        <v>Planjahr 3</v>
      </c>
      <c r="P31" s="51" t="str">
        <f t="shared" si="0"/>
        <v>in %</v>
      </c>
    </row>
    <row r="32" spans="2:16" s="46" customFormat="1">
      <c r="B32" s="191" t="s">
        <v>71</v>
      </c>
      <c r="C32" s="191"/>
      <c r="D32" s="191"/>
      <c r="E32" s="191"/>
      <c r="F32" s="191"/>
      <c r="G32" s="191"/>
      <c r="H32" s="191"/>
      <c r="I32" s="66"/>
      <c r="J32" s="196"/>
      <c r="K32" s="79"/>
      <c r="L32" s="196"/>
      <c r="M32" s="79"/>
      <c r="N32" s="196"/>
      <c r="O32" s="79"/>
      <c r="P32" s="197"/>
    </row>
    <row r="33" spans="2:16" s="46" customFormat="1">
      <c r="B33" s="191" t="s">
        <v>16</v>
      </c>
      <c r="C33" s="191"/>
      <c r="D33" s="191"/>
      <c r="E33" s="191"/>
      <c r="F33" s="191"/>
      <c r="G33" s="191"/>
      <c r="H33" s="191"/>
      <c r="I33" s="66"/>
      <c r="J33" s="194"/>
      <c r="K33" s="79"/>
      <c r="L33" s="194"/>
      <c r="M33" s="79"/>
      <c r="N33" s="194"/>
      <c r="O33" s="79"/>
      <c r="P33" s="198"/>
    </row>
    <row r="34" spans="2:16" s="46" customFormat="1">
      <c r="B34" s="191" t="s">
        <v>17</v>
      </c>
      <c r="C34" s="191"/>
      <c r="D34" s="191"/>
      <c r="E34" s="191"/>
      <c r="F34" s="191"/>
      <c r="G34" s="191"/>
      <c r="H34" s="191"/>
      <c r="I34" s="66"/>
      <c r="J34" s="194"/>
      <c r="K34" s="79"/>
      <c r="L34" s="194"/>
      <c r="M34" s="79"/>
      <c r="N34" s="194"/>
      <c r="O34" s="79"/>
      <c r="P34" s="198"/>
    </row>
    <row r="35" spans="2:16" s="46" customFormat="1">
      <c r="B35" s="191" t="s">
        <v>18</v>
      </c>
      <c r="C35" s="191"/>
      <c r="D35" s="191"/>
      <c r="E35" s="191"/>
      <c r="F35" s="191"/>
      <c r="G35" s="191"/>
      <c r="H35" s="191"/>
      <c r="I35" s="66"/>
      <c r="J35" s="194"/>
      <c r="K35" s="79"/>
      <c r="L35" s="194"/>
      <c r="M35" s="79"/>
      <c r="N35" s="194"/>
      <c r="O35" s="79"/>
      <c r="P35" s="198"/>
    </row>
    <row r="36" spans="2:16" s="46" customFormat="1">
      <c r="B36" s="190"/>
      <c r="C36" s="190"/>
      <c r="D36" s="190"/>
      <c r="E36" s="190"/>
      <c r="F36" s="190"/>
      <c r="G36" s="190"/>
      <c r="H36" s="190"/>
      <c r="I36" s="67"/>
      <c r="J36" s="195"/>
      <c r="K36" s="80"/>
      <c r="L36" s="195"/>
      <c r="M36" s="80"/>
      <c r="N36" s="195"/>
      <c r="O36" s="80"/>
      <c r="P36" s="189"/>
    </row>
    <row r="37" spans="2:16" s="46" customFormat="1">
      <c r="B37" s="192" t="s">
        <v>19</v>
      </c>
      <c r="C37" s="192"/>
      <c r="D37" s="192"/>
      <c r="E37" s="192"/>
      <c r="F37" s="192"/>
      <c r="G37" s="192"/>
      <c r="H37" s="192"/>
      <c r="I37" s="70">
        <f>SUM(I32:I36)</f>
        <v>0</v>
      </c>
      <c r="J37" s="83">
        <f>IF($I$28=0,0,+I37/$I$28)</f>
        <v>0</v>
      </c>
      <c r="K37" s="82">
        <f>SUM(K32:K36)</f>
        <v>0</v>
      </c>
      <c r="L37" s="83">
        <f>IF($K$28=0,0,+K37/$K$28)</f>
        <v>0</v>
      </c>
      <c r="M37" s="82">
        <f>SUM(M32:M36)</f>
        <v>0</v>
      </c>
      <c r="N37" s="83">
        <f>IF($M$28=0,0,+M37/$M$28)</f>
        <v>0</v>
      </c>
      <c r="O37" s="82">
        <f>SUM(O32:O36)</f>
        <v>0</v>
      </c>
      <c r="P37" s="63">
        <f>IF($O$28=0,0,+O37/$O$28)</f>
        <v>0</v>
      </c>
    </row>
    <row r="38" spans="2:16" s="46" customFormat="1">
      <c r="B38" s="186" t="s">
        <v>20</v>
      </c>
      <c r="C38" s="186"/>
      <c r="D38" s="186"/>
      <c r="E38" s="186"/>
      <c r="F38" s="186"/>
      <c r="G38" s="186"/>
      <c r="H38" s="187"/>
      <c r="I38" s="172"/>
      <c r="J38" s="77"/>
      <c r="K38" s="173"/>
      <c r="L38" s="77"/>
      <c r="M38" s="173"/>
      <c r="N38" s="77"/>
      <c r="O38" s="173"/>
      <c r="P38" s="47"/>
    </row>
    <row r="39" spans="2:16" s="46" customFormat="1">
      <c r="B39" s="191" t="s">
        <v>72</v>
      </c>
      <c r="C39" s="191"/>
      <c r="D39" s="191"/>
      <c r="E39" s="191"/>
      <c r="F39" s="191"/>
      <c r="G39" s="191"/>
      <c r="H39" s="191"/>
      <c r="I39" s="66"/>
      <c r="J39" s="196"/>
      <c r="K39" s="79"/>
      <c r="L39" s="196"/>
      <c r="M39" s="79"/>
      <c r="N39" s="196"/>
      <c r="O39" s="79"/>
      <c r="P39" s="197"/>
    </row>
    <row r="40" spans="2:16" s="46" customFormat="1">
      <c r="B40" s="191" t="s">
        <v>21</v>
      </c>
      <c r="C40" s="191"/>
      <c r="D40" s="191"/>
      <c r="E40" s="191"/>
      <c r="F40" s="191"/>
      <c r="G40" s="191"/>
      <c r="H40" s="191"/>
      <c r="I40" s="66"/>
      <c r="J40" s="194"/>
      <c r="K40" s="79"/>
      <c r="L40" s="194"/>
      <c r="M40" s="79"/>
      <c r="N40" s="194"/>
      <c r="O40" s="79"/>
      <c r="P40" s="198"/>
    </row>
    <row r="41" spans="2:16" s="46" customFormat="1">
      <c r="B41" s="190"/>
      <c r="C41" s="190"/>
      <c r="D41" s="190"/>
      <c r="E41" s="190"/>
      <c r="F41" s="190"/>
      <c r="G41" s="190"/>
      <c r="H41" s="190"/>
      <c r="I41" s="67"/>
      <c r="J41" s="195"/>
      <c r="K41" s="80"/>
      <c r="L41" s="195"/>
      <c r="M41" s="80"/>
      <c r="N41" s="195"/>
      <c r="O41" s="80"/>
      <c r="P41" s="189"/>
    </row>
    <row r="42" spans="2:16" s="46" customFormat="1">
      <c r="B42" s="192" t="s">
        <v>22</v>
      </c>
      <c r="C42" s="192"/>
      <c r="D42" s="192"/>
      <c r="E42" s="192"/>
      <c r="F42" s="192"/>
      <c r="G42" s="192"/>
      <c r="H42" s="192"/>
      <c r="I42" s="70">
        <f>SUM(I39:I41)</f>
        <v>0</v>
      </c>
      <c r="J42" s="83">
        <f>IF($I$28=0,0,+I42/$I$28)</f>
        <v>0</v>
      </c>
      <c r="K42" s="82">
        <f>SUM(K39:K41)</f>
        <v>0</v>
      </c>
      <c r="L42" s="83">
        <f>IF($K$28=0,0,+K42/$K$28)</f>
        <v>0</v>
      </c>
      <c r="M42" s="82">
        <f>SUM(M39:M41)</f>
        <v>0</v>
      </c>
      <c r="N42" s="83">
        <f>IF($M$28=0,0,+M42/$M$28)</f>
        <v>0</v>
      </c>
      <c r="O42" s="82">
        <f>SUM(O39:O41)</f>
        <v>0</v>
      </c>
      <c r="P42" s="63">
        <f>IF($O$28=0,0,+O42/$O$28)</f>
        <v>0</v>
      </c>
    </row>
    <row r="43" spans="2:16" s="46" customFormat="1">
      <c r="B43" s="186" t="s">
        <v>23</v>
      </c>
      <c r="C43" s="186"/>
      <c r="D43" s="186"/>
      <c r="E43" s="186"/>
      <c r="F43" s="186"/>
      <c r="G43" s="186"/>
      <c r="H43" s="187"/>
      <c r="I43" s="172"/>
      <c r="J43" s="77"/>
      <c r="K43" s="173"/>
      <c r="L43" s="77"/>
      <c r="M43" s="173"/>
      <c r="N43" s="77"/>
      <c r="O43" s="173"/>
      <c r="P43" s="47"/>
    </row>
    <row r="44" spans="2:16" s="46" customFormat="1">
      <c r="B44" s="191" t="s">
        <v>225</v>
      </c>
      <c r="C44" s="191"/>
      <c r="D44" s="191"/>
      <c r="E44" s="191"/>
      <c r="F44" s="191"/>
      <c r="G44" s="191"/>
      <c r="H44" s="191"/>
      <c r="I44" s="66"/>
      <c r="J44" s="196"/>
      <c r="K44" s="79"/>
      <c r="L44" s="196"/>
      <c r="M44" s="79"/>
      <c r="N44" s="196"/>
      <c r="O44" s="79"/>
      <c r="P44" s="197"/>
    </row>
    <row r="45" spans="2:16" s="46" customFormat="1">
      <c r="B45" s="191" t="s">
        <v>224</v>
      </c>
      <c r="C45" s="191"/>
      <c r="D45" s="191"/>
      <c r="E45" s="191"/>
      <c r="F45" s="191"/>
      <c r="G45" s="191"/>
      <c r="H45" s="191"/>
      <c r="I45" s="66"/>
      <c r="J45" s="194"/>
      <c r="K45" s="79"/>
      <c r="L45" s="194"/>
      <c r="M45" s="79"/>
      <c r="N45" s="194"/>
      <c r="O45" s="79"/>
      <c r="P45" s="198"/>
    </row>
    <row r="46" spans="2:16" s="46" customFormat="1">
      <c r="B46" s="203" t="s">
        <v>221</v>
      </c>
      <c r="C46" s="203"/>
      <c r="D46" s="203"/>
      <c r="E46" s="203"/>
      <c r="F46" s="203"/>
      <c r="G46" s="203"/>
      <c r="H46" s="203"/>
      <c r="I46" s="72"/>
      <c r="J46" s="195"/>
      <c r="K46" s="80"/>
      <c r="L46" s="195"/>
      <c r="M46" s="80"/>
      <c r="N46" s="195"/>
      <c r="O46" s="80"/>
      <c r="P46" s="189"/>
    </row>
    <row r="47" spans="2:16" s="46" customFormat="1">
      <c r="B47" s="202" t="s">
        <v>24</v>
      </c>
      <c r="C47" s="202"/>
      <c r="D47" s="202"/>
      <c r="E47" s="202"/>
      <c r="F47" s="202"/>
      <c r="G47" s="202"/>
      <c r="H47" s="202"/>
      <c r="I47" s="69">
        <f>SUM(I43:I46)</f>
        <v>0</v>
      </c>
      <c r="J47" s="75">
        <f>IF($I$28=0,0,+I47/$I$28)</f>
        <v>0</v>
      </c>
      <c r="K47" s="81">
        <f>SUM(K43:K46)</f>
        <v>0</v>
      </c>
      <c r="L47" s="75">
        <f>IF($K$28=0,0,+K47/$K$28)</f>
        <v>0</v>
      </c>
      <c r="M47" s="81">
        <f>SUM(M43:M46)</f>
        <v>0</v>
      </c>
      <c r="N47" s="75">
        <f>IF($M$28=0,0,+M47/$M$28)</f>
        <v>0</v>
      </c>
      <c r="O47" s="81">
        <f>SUM(O43:O46)</f>
        <v>0</v>
      </c>
      <c r="P47" s="61">
        <f>IF($O$28=0,0,+O47/$O$28)</f>
        <v>0</v>
      </c>
    </row>
    <row r="48" spans="2:16" s="46" customFormat="1">
      <c r="B48" s="202" t="s">
        <v>25</v>
      </c>
      <c r="C48" s="202"/>
      <c r="D48" s="202"/>
      <c r="E48" s="202"/>
      <c r="F48" s="202"/>
      <c r="G48" s="202"/>
      <c r="H48" s="202"/>
      <c r="I48" s="69">
        <f>SUM(I37+I42+I47)</f>
        <v>0</v>
      </c>
      <c r="J48" s="75">
        <v>1</v>
      </c>
      <c r="K48" s="81">
        <f>SUM(K37+K42+K47)</f>
        <v>0</v>
      </c>
      <c r="L48" s="75">
        <v>1</v>
      </c>
      <c r="M48" s="81">
        <f>SUM(M37+M42+M47)</f>
        <v>0</v>
      </c>
      <c r="N48" s="84">
        <v>1</v>
      </c>
      <c r="O48" s="81">
        <f>SUM(O37+O42+O47)</f>
        <v>0</v>
      </c>
      <c r="P48" s="64">
        <v>1</v>
      </c>
    </row>
    <row r="49" s="46" customFormat="1"/>
    <row r="50" s="4" customFormat="1"/>
    <row r="51" s="4" customFormat="1"/>
  </sheetData>
  <sheetProtection algorithmName="SHA-512" hashValue="ym6Oi6y8bmcvmAvYubtlrNSkl9rYob018vwep1MXkimdlxAAOWWvw4t2Ag9Zr0ntj9oqTimVAn0J+MhyK4r3fQ==" saltValue="HlpFldzt1CZomwBGPBc6gw==" spinCount="100000" sheet="1" objects="1" scenarios="1"/>
  <mergeCells count="65">
    <mergeCell ref="J12:J17"/>
    <mergeCell ref="L12:L17"/>
    <mergeCell ref="B17:H17"/>
    <mergeCell ref="B18:H18"/>
    <mergeCell ref="M5:P5"/>
    <mergeCell ref="B12:H12"/>
    <mergeCell ref="B13:H13"/>
    <mergeCell ref="B14:H14"/>
    <mergeCell ref="B7:D7"/>
    <mergeCell ref="E7:H7"/>
    <mergeCell ref="B8:D8"/>
    <mergeCell ref="B11:H11"/>
    <mergeCell ref="B5:H5"/>
    <mergeCell ref="B34:H34"/>
    <mergeCell ref="B26:H26"/>
    <mergeCell ref="B27:H27"/>
    <mergeCell ref="B25:H25"/>
    <mergeCell ref="E8:H8"/>
    <mergeCell ref="B28:H28"/>
    <mergeCell ref="B22:H22"/>
    <mergeCell ref="B24:H24"/>
    <mergeCell ref="B15:H15"/>
    <mergeCell ref="B20:H20"/>
    <mergeCell ref="B21:H21"/>
    <mergeCell ref="B16:H16"/>
    <mergeCell ref="B23:H23"/>
    <mergeCell ref="B47:H47"/>
    <mergeCell ref="B48:H48"/>
    <mergeCell ref="B45:H45"/>
    <mergeCell ref="B46:H46"/>
    <mergeCell ref="B44:H44"/>
    <mergeCell ref="N32:N36"/>
    <mergeCell ref="P32:P36"/>
    <mergeCell ref="J39:J41"/>
    <mergeCell ref="L39:L41"/>
    <mergeCell ref="N39:N41"/>
    <mergeCell ref="J32:J36"/>
    <mergeCell ref="L32:L36"/>
    <mergeCell ref="N20:N26"/>
    <mergeCell ref="P20:P26"/>
    <mergeCell ref="N12:N17"/>
    <mergeCell ref="P12:P17"/>
    <mergeCell ref="L20:L26"/>
    <mergeCell ref="J44:J46"/>
    <mergeCell ref="L44:L46"/>
    <mergeCell ref="N44:N46"/>
    <mergeCell ref="P44:P46"/>
    <mergeCell ref="B40:H40"/>
    <mergeCell ref="P39:P41"/>
    <mergeCell ref="B2:L2"/>
    <mergeCell ref="B43:H43"/>
    <mergeCell ref="B10:H10"/>
    <mergeCell ref="B19:H19"/>
    <mergeCell ref="B30:H30"/>
    <mergeCell ref="B38:H38"/>
    <mergeCell ref="B31:H31"/>
    <mergeCell ref="B36:H36"/>
    <mergeCell ref="B39:H39"/>
    <mergeCell ref="B41:H41"/>
    <mergeCell ref="B42:H42"/>
    <mergeCell ref="B37:H37"/>
    <mergeCell ref="J20:J26"/>
    <mergeCell ref="B35:H35"/>
    <mergeCell ref="B32:H32"/>
    <mergeCell ref="B33:H33"/>
  </mergeCells>
  <phoneticPr fontId="0" type="noConversion"/>
  <pageMargins left="0.59055118110236227" right="0.59055118110236227" top="0.59055118110236227" bottom="0.59055118110236227" header="0.51181102362204722" footer="0.31496062992125984"/>
  <pageSetup paperSize="9" scale="67"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pessimistisch">
                <anchor moveWithCells="1">
                  <from>
                    <xdr:col>8</xdr:col>
                    <xdr:colOff>1000125</xdr:colOff>
                    <xdr:row>6</xdr:row>
                    <xdr:rowOff>104775</xdr:rowOff>
                  </from>
                  <to>
                    <xdr:col>10</xdr:col>
                    <xdr:colOff>161925</xdr:colOff>
                    <xdr:row>8</xdr:row>
                    <xdr:rowOff>104775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66675</xdr:colOff>
                    <xdr:row>6</xdr:row>
                    <xdr:rowOff>171450</xdr:rowOff>
                  </from>
                  <to>
                    <xdr:col>10</xdr:col>
                    <xdr:colOff>1123950</xdr:colOff>
                    <xdr:row>8</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10</xdr:col>
                    <xdr:colOff>981075</xdr:colOff>
                    <xdr:row>6</xdr:row>
                    <xdr:rowOff>171450</xdr:rowOff>
                  </from>
                  <to>
                    <xdr:col>12</xdr:col>
                    <xdr:colOff>209550</xdr:colOff>
                    <xdr:row>8</xdr:row>
                    <xdr:rowOff>38100</xdr:rowOff>
                  </to>
                </anchor>
              </controlPr>
            </control>
          </mc:Choice>
        </mc:AlternateContent>
        <mc:AlternateContent xmlns:mc="http://schemas.openxmlformats.org/markup-compatibility/2006">
          <mc:Choice Requires="x14">
            <control shapeId="1035" r:id="rId7" name="Group Box 11">
              <controlPr defaultSize="0" autoFill="0" autoPict="0">
                <anchor moveWithCells="1">
                  <from>
                    <xdr:col>8</xdr:col>
                    <xdr:colOff>914400</xdr:colOff>
                    <xdr:row>6</xdr:row>
                    <xdr:rowOff>9525</xdr:rowOff>
                  </from>
                  <to>
                    <xdr:col>12</xdr:col>
                    <xdr:colOff>0</xdr:colOff>
                    <xdr:row>9</xdr:row>
                    <xdr:rowOff>28575</xdr:rowOff>
                  </to>
                </anchor>
              </controlPr>
            </control>
          </mc:Choice>
        </mc:AlternateContent>
        <mc:AlternateContent xmlns:mc="http://schemas.openxmlformats.org/markup-compatibility/2006">
          <mc:Choice Requires="x14">
            <control shapeId="1052" r:id="rId8" name="Group Box 28">
              <controlPr defaultSize="0" autoFill="0" autoPict="0">
                <anchor moveWithCells="1">
                  <from>
                    <xdr:col>1</xdr:col>
                    <xdr:colOff>19050</xdr:colOff>
                    <xdr:row>1</xdr:row>
                    <xdr:rowOff>47625</xdr:rowOff>
                  </from>
                  <to>
                    <xdr:col>10</xdr:col>
                    <xdr:colOff>685800</xdr:colOff>
                    <xdr:row>1</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autoPageBreaks="0"/>
  </sheetPr>
  <dimension ref="A1:P41"/>
  <sheetViews>
    <sheetView showGridLines="0" showRowColHeaders="0" showZeros="0" showOutlineSymbols="0" zoomScaleNormal="100" workbookViewId="0">
      <pane xSplit="8" ySplit="10" topLeftCell="I11" activePane="bottomRight" state="frozen"/>
      <selection pane="topRight"/>
      <selection pane="bottomLeft"/>
      <selection pane="bottomRight" activeCell="B2" sqref="B2:L2"/>
    </sheetView>
  </sheetViews>
  <sheetFormatPr baseColWidth="10" defaultColWidth="11.42578125" defaultRowHeight="12.75"/>
  <cols>
    <col min="1" max="1" width="1.5703125" style="5" customWidth="1"/>
    <col min="2" max="8" width="10.7109375" style="5" customWidth="1"/>
    <col min="9" max="9" width="18.5703125" style="5" customWidth="1"/>
    <col min="10" max="10" width="9.85546875" style="5" customWidth="1"/>
    <col min="11" max="11" width="18.7109375" style="5" customWidth="1"/>
    <col min="12" max="12" width="9.85546875" style="5" customWidth="1"/>
    <col min="13" max="13" width="18.7109375" style="5" customWidth="1"/>
    <col min="14" max="14" width="9.85546875" style="5" customWidth="1"/>
    <col min="15" max="15" width="18.7109375" style="5" customWidth="1"/>
    <col min="16" max="16" width="9.85546875" style="5" customWidth="1"/>
    <col min="17" max="16384" width="11.42578125" style="5"/>
  </cols>
  <sheetData>
    <row r="1" spans="1:16" ht="6" customHeight="1"/>
    <row r="2" spans="1:16" ht="57.75" customHeight="1">
      <c r="B2" s="185"/>
      <c r="C2" s="185"/>
      <c r="D2" s="185"/>
      <c r="E2" s="185"/>
      <c r="F2" s="185"/>
      <c r="G2" s="185"/>
      <c r="H2" s="185"/>
      <c r="I2" s="185"/>
      <c r="J2" s="185"/>
      <c r="K2" s="185"/>
      <c r="L2" s="185"/>
    </row>
    <row r="3" spans="1:16" ht="30" customHeight="1"/>
    <row r="4" spans="1:16" ht="30" customHeight="1"/>
    <row r="5" spans="1:16" s="11" customFormat="1" ht="27" customHeight="1">
      <c r="A5" s="85"/>
      <c r="B5" s="215" t="s">
        <v>31</v>
      </c>
      <c r="C5" s="215"/>
      <c r="D5" s="215"/>
      <c r="E5" s="215"/>
      <c r="F5" s="215"/>
      <c r="G5" s="215"/>
      <c r="H5" s="215"/>
      <c r="I5" s="86"/>
      <c r="J5" s="85"/>
      <c r="K5" s="85"/>
      <c r="L5" s="85"/>
      <c r="M5" s="18"/>
      <c r="N5" s="18"/>
      <c r="O5" s="18"/>
      <c r="P5" s="18"/>
    </row>
    <row r="6" spans="1:16" s="11" customFormat="1" ht="25.5" customHeight="1">
      <c r="A6" s="85"/>
      <c r="B6" s="85"/>
      <c r="C6" s="85"/>
      <c r="D6" s="85"/>
      <c r="E6" s="85"/>
      <c r="F6" s="85"/>
      <c r="G6" s="85"/>
      <c r="H6" s="85"/>
      <c r="I6" s="27"/>
      <c r="J6" s="28"/>
      <c r="K6" s="28"/>
      <c r="L6" s="28"/>
      <c r="M6" s="85"/>
      <c r="N6" s="85"/>
      <c r="O6" s="85"/>
      <c r="P6" s="85"/>
    </row>
    <row r="7" spans="1:16" s="87" customFormat="1" ht="13.5" customHeight="1" thickBot="1">
      <c r="A7" s="43"/>
      <c r="B7" s="212" t="str">
        <f>+Planbilanz!B7</f>
        <v>Finanzplanung für Firma:</v>
      </c>
      <c r="C7" s="212"/>
      <c r="D7" s="212"/>
      <c r="E7" s="228" t="str">
        <f>IF(+Planbilanz!E7&lt;&gt;0,+Planbilanz!E7," ")</f>
        <v xml:space="preserve"> </v>
      </c>
      <c r="F7" s="228"/>
      <c r="G7" s="228"/>
      <c r="H7" s="228"/>
      <c r="I7" s="43"/>
      <c r="J7" s="43"/>
      <c r="K7" s="89"/>
      <c r="L7" s="89"/>
      <c r="M7" s="43"/>
      <c r="N7" s="43"/>
      <c r="O7" s="43"/>
      <c r="P7" s="43"/>
    </row>
    <row r="8" spans="1:16" s="87" customFormat="1" ht="13.5" customHeight="1" thickTop="1">
      <c r="A8" s="43"/>
      <c r="B8" s="198" t="str">
        <f>+Planbilanz!B8</f>
        <v>Datum Eröffnungsbilanz:</v>
      </c>
      <c r="C8" s="198"/>
      <c r="D8" s="198"/>
      <c r="E8" s="229" t="str">
        <f>IF(+Planbilanz!E8&lt;&gt;0,+Planbilanz!E8," ")</f>
        <v xml:space="preserve"> </v>
      </c>
      <c r="F8" s="229"/>
      <c r="G8" s="229"/>
      <c r="H8" s="229"/>
      <c r="I8" s="43"/>
      <c r="J8" s="43"/>
      <c r="K8" s="43"/>
      <c r="L8" s="43"/>
      <c r="M8" s="43"/>
      <c r="N8" s="43"/>
      <c r="O8" s="43"/>
      <c r="P8" s="43"/>
    </row>
    <row r="9" spans="1:16" s="87" customFormat="1">
      <c r="A9" s="43"/>
      <c r="B9" s="43"/>
      <c r="C9" s="43"/>
      <c r="D9" s="43"/>
      <c r="E9" s="43"/>
      <c r="F9" s="43"/>
      <c r="G9" s="43"/>
      <c r="H9" s="43"/>
      <c r="I9" s="43"/>
      <c r="J9" s="43"/>
      <c r="K9" s="43"/>
      <c r="L9" s="43"/>
      <c r="M9" s="43"/>
      <c r="N9" s="43"/>
      <c r="O9" s="43"/>
      <c r="P9" s="43"/>
    </row>
    <row r="10" spans="1:16" s="88" customFormat="1">
      <c r="A10" s="46"/>
      <c r="B10" s="188"/>
      <c r="C10" s="188"/>
      <c r="D10" s="188"/>
      <c r="E10" s="188"/>
      <c r="F10" s="188"/>
      <c r="G10" s="188"/>
      <c r="H10" s="188"/>
      <c r="I10" s="92" t="str">
        <f>IF(K10="Planjahr 1","Ist","Ist "&amp;(+RIGHT(+K10,4)-1))</f>
        <v>Ist</v>
      </c>
      <c r="J10" s="93" t="s">
        <v>27</v>
      </c>
      <c r="K10" s="92" t="str">
        <f>+Planbilanz!K11</f>
        <v>Planjahr 1</v>
      </c>
      <c r="L10" s="93" t="s">
        <v>27</v>
      </c>
      <c r="M10" s="92" t="str">
        <f>+Planbilanz!M11</f>
        <v>Planjahr 2</v>
      </c>
      <c r="N10" s="92" t="s">
        <v>27</v>
      </c>
      <c r="O10" s="92" t="str">
        <f>+Planbilanz!O11</f>
        <v>Planjahr 3</v>
      </c>
      <c r="P10" s="92" t="s">
        <v>27</v>
      </c>
    </row>
    <row r="11" spans="1:16" s="88" customFormat="1">
      <c r="A11" s="46"/>
      <c r="B11" s="220" t="s">
        <v>32</v>
      </c>
      <c r="C11" s="221"/>
      <c r="D11" s="221"/>
      <c r="E11" s="221"/>
      <c r="F11" s="221"/>
      <c r="G11" s="221"/>
      <c r="H11" s="221"/>
      <c r="I11" s="178"/>
      <c r="J11" s="96" t="str">
        <f>IF(I11&lt;&gt;0,+I11/$I$15," ")</f>
        <v xml:space="preserve"> </v>
      </c>
      <c r="K11" s="179"/>
      <c r="L11" s="96" t="str">
        <f>IF(K11&lt;&gt;0,+K11/$K$15," ")</f>
        <v xml:space="preserve"> </v>
      </c>
      <c r="M11" s="179"/>
      <c r="N11" s="96" t="str">
        <f>IF(M11&lt;&gt;0,+M11/$M$15," ")</f>
        <v xml:space="preserve"> </v>
      </c>
      <c r="O11" s="179"/>
      <c r="P11" s="96" t="str">
        <f>IF(O11&lt;&gt;0,+O11/$O$15," ")</f>
        <v xml:space="preserve"> </v>
      </c>
    </row>
    <row r="12" spans="1:16" s="88" customFormat="1">
      <c r="A12" s="46"/>
      <c r="B12" s="222" t="s">
        <v>33</v>
      </c>
      <c r="C12" s="206"/>
      <c r="D12" s="206"/>
      <c r="E12" s="206"/>
      <c r="F12" s="206"/>
      <c r="G12" s="206"/>
      <c r="H12" s="206"/>
      <c r="I12" s="58"/>
      <c r="J12" s="95" t="str">
        <f>IF(I12&lt;&gt;0,+I12/$I$15," ")</f>
        <v xml:space="preserve"> </v>
      </c>
      <c r="K12" s="98"/>
      <c r="L12" s="95" t="str">
        <f>IF(K12&lt;&gt;0,+K12/$K$15," ")</f>
        <v xml:space="preserve"> </v>
      </c>
      <c r="M12" s="98"/>
      <c r="N12" s="95" t="str">
        <f>IF(M12&lt;&gt;0,+M12/$M$15," ")</f>
        <v xml:space="preserve"> </v>
      </c>
      <c r="O12" s="98"/>
      <c r="P12" s="95" t="str">
        <f>IF(O12&lt;&gt;0,+O12/$O$15," ")</f>
        <v xml:space="preserve"> </v>
      </c>
    </row>
    <row r="13" spans="1:16" s="88" customFormat="1">
      <c r="A13" s="46"/>
      <c r="B13" s="222" t="s">
        <v>35</v>
      </c>
      <c r="C13" s="206"/>
      <c r="D13" s="206"/>
      <c r="E13" s="206"/>
      <c r="F13" s="206"/>
      <c r="G13" s="206"/>
      <c r="H13" s="206"/>
      <c r="I13" s="58"/>
      <c r="J13" s="95" t="str">
        <f>IF(I13&lt;&gt;0,+I13/$I$15," ")</f>
        <v xml:space="preserve"> </v>
      </c>
      <c r="K13" s="98"/>
      <c r="L13" s="95" t="str">
        <f>IF(K13&lt;&gt;0,+K13/$K$15," ")</f>
        <v xml:space="preserve"> </v>
      </c>
      <c r="M13" s="98"/>
      <c r="N13" s="95" t="str">
        <f>IF(M13&lt;&gt;0,+M13/$M$15," ")</f>
        <v xml:space="preserve"> </v>
      </c>
      <c r="O13" s="98"/>
      <c r="P13" s="95" t="str">
        <f>IF(O13&lt;&gt;0,+O13/$O$15," ")</f>
        <v xml:space="preserve"> </v>
      </c>
    </row>
    <row r="14" spans="1:16" s="88" customFormat="1">
      <c r="A14" s="46"/>
      <c r="B14" s="218"/>
      <c r="C14" s="219"/>
      <c r="D14" s="219"/>
      <c r="E14" s="219"/>
      <c r="F14" s="219"/>
      <c r="G14" s="219"/>
      <c r="H14" s="219"/>
      <c r="I14" s="55"/>
      <c r="J14" s="94" t="str">
        <f>IF(I14&lt;&gt;0,+I14/$I$15," ")</f>
        <v xml:space="preserve"> </v>
      </c>
      <c r="K14" s="97"/>
      <c r="L14" s="94" t="str">
        <f>IF(K14&lt;&gt;0,+K14/$K$15," ")</f>
        <v xml:space="preserve"> </v>
      </c>
      <c r="M14" s="97"/>
      <c r="N14" s="94" t="str">
        <f>IF(M14&lt;&gt;0,+M14/$M$15," ")</f>
        <v xml:space="preserve"> </v>
      </c>
      <c r="O14" s="97"/>
      <c r="P14" s="94" t="str">
        <f>IF(O14&lt;&gt;0,+O14/$O$15," ")</f>
        <v xml:space="preserve"> </v>
      </c>
    </row>
    <row r="15" spans="1:16" s="88" customFormat="1">
      <c r="A15" s="46"/>
      <c r="B15" s="220" t="s">
        <v>34</v>
      </c>
      <c r="C15" s="221"/>
      <c r="D15" s="221"/>
      <c r="E15" s="221"/>
      <c r="F15" s="221"/>
      <c r="G15" s="221"/>
      <c r="H15" s="221"/>
      <c r="I15" s="60">
        <f>SUM(I11+I12-I13+I14)</f>
        <v>0</v>
      </c>
      <c r="J15" s="96">
        <v>1</v>
      </c>
      <c r="K15" s="99">
        <f>SUM(K11+K12-K13+K14)</f>
        <v>0</v>
      </c>
      <c r="L15" s="96">
        <v>1</v>
      </c>
      <c r="M15" s="99">
        <f>SUM(M11+M12-M13+M14)</f>
        <v>0</v>
      </c>
      <c r="N15" s="96">
        <v>1</v>
      </c>
      <c r="O15" s="99">
        <f>SUM(O11+O12-O13+O14)</f>
        <v>0</v>
      </c>
      <c r="P15" s="96">
        <v>1</v>
      </c>
    </row>
    <row r="16" spans="1:16" s="88" customFormat="1">
      <c r="A16" s="46"/>
      <c r="B16" s="222" t="s">
        <v>75</v>
      </c>
      <c r="C16" s="206"/>
      <c r="D16" s="206"/>
      <c r="E16" s="206"/>
      <c r="F16" s="206"/>
      <c r="G16" s="206"/>
      <c r="H16" s="206"/>
      <c r="I16" s="58"/>
      <c r="J16" s="95" t="str">
        <f t="shared" ref="J16:J40" si="0">IF(I16&lt;&gt;0,+I16/$I$15," ")</f>
        <v xml:space="preserve"> </v>
      </c>
      <c r="K16" s="98"/>
      <c r="L16" s="95" t="str">
        <f t="shared" ref="L16:L40" si="1">IF(K16&lt;&gt;0,+K16/$K$15," ")</f>
        <v xml:space="preserve"> </v>
      </c>
      <c r="M16" s="98"/>
      <c r="N16" s="95" t="str">
        <f t="shared" ref="N16:N40" si="2">IF(M16&lt;&gt;0,+M16/$M$15," ")</f>
        <v xml:space="preserve"> </v>
      </c>
      <c r="O16" s="98"/>
      <c r="P16" s="95" t="str">
        <f t="shared" ref="P16:P40" si="3">IF(O16&lt;&gt;0,+O16/$O$15," ")</f>
        <v xml:space="preserve"> </v>
      </c>
    </row>
    <row r="17" spans="1:16" s="88" customFormat="1">
      <c r="A17" s="46"/>
      <c r="B17" s="218"/>
      <c r="C17" s="219"/>
      <c r="D17" s="219"/>
      <c r="E17" s="219"/>
      <c r="F17" s="219"/>
      <c r="G17" s="219"/>
      <c r="H17" s="219"/>
      <c r="I17" s="55"/>
      <c r="J17" s="94" t="str">
        <f t="shared" si="0"/>
        <v xml:space="preserve"> </v>
      </c>
      <c r="K17" s="97"/>
      <c r="L17" s="94" t="str">
        <f t="shared" si="1"/>
        <v xml:space="preserve"> </v>
      </c>
      <c r="M17" s="97"/>
      <c r="N17" s="94" t="str">
        <f t="shared" si="2"/>
        <v xml:space="preserve"> </v>
      </c>
      <c r="O17" s="97"/>
      <c r="P17" s="94" t="str">
        <f t="shared" si="3"/>
        <v xml:space="preserve"> </v>
      </c>
    </row>
    <row r="18" spans="1:16" s="88" customFormat="1">
      <c r="A18" s="46"/>
      <c r="B18" s="220" t="s">
        <v>73</v>
      </c>
      <c r="C18" s="221"/>
      <c r="D18" s="221"/>
      <c r="E18" s="221"/>
      <c r="F18" s="221"/>
      <c r="G18" s="221"/>
      <c r="H18" s="221"/>
      <c r="I18" s="60">
        <f>+I15-I16-I17</f>
        <v>0</v>
      </c>
      <c r="J18" s="96" t="str">
        <f t="shared" si="0"/>
        <v xml:space="preserve"> </v>
      </c>
      <c r="K18" s="99">
        <f>+K15-K16-K17</f>
        <v>0</v>
      </c>
      <c r="L18" s="96" t="str">
        <f t="shared" si="1"/>
        <v xml:space="preserve"> </v>
      </c>
      <c r="M18" s="99">
        <f>+M15-M16-M17</f>
        <v>0</v>
      </c>
      <c r="N18" s="96" t="str">
        <f t="shared" si="2"/>
        <v xml:space="preserve"> </v>
      </c>
      <c r="O18" s="99">
        <f>+O15-O16-O17</f>
        <v>0</v>
      </c>
      <c r="P18" s="96" t="str">
        <f t="shared" si="3"/>
        <v xml:space="preserve"> </v>
      </c>
    </row>
    <row r="19" spans="1:16" s="88" customFormat="1">
      <c r="A19" s="46"/>
      <c r="B19" s="222" t="s">
        <v>28</v>
      </c>
      <c r="C19" s="206"/>
      <c r="D19" s="206"/>
      <c r="E19" s="206"/>
      <c r="F19" s="206"/>
      <c r="G19" s="206"/>
      <c r="H19" s="206"/>
      <c r="I19" s="58"/>
      <c r="J19" s="95" t="str">
        <f t="shared" si="0"/>
        <v xml:space="preserve"> </v>
      </c>
      <c r="K19" s="98"/>
      <c r="L19" s="95" t="str">
        <f t="shared" si="1"/>
        <v xml:space="preserve"> </v>
      </c>
      <c r="M19" s="98"/>
      <c r="N19" s="95" t="str">
        <f t="shared" si="2"/>
        <v xml:space="preserve"> </v>
      </c>
      <c r="O19" s="98"/>
      <c r="P19" s="95" t="str">
        <f t="shared" si="3"/>
        <v xml:space="preserve"> </v>
      </c>
    </row>
    <row r="20" spans="1:16" s="88" customFormat="1">
      <c r="A20" s="46"/>
      <c r="B20" s="222" t="s">
        <v>36</v>
      </c>
      <c r="C20" s="206"/>
      <c r="D20" s="206"/>
      <c r="E20" s="206"/>
      <c r="F20" s="206"/>
      <c r="G20" s="206"/>
      <c r="H20" s="206"/>
      <c r="I20" s="58"/>
      <c r="J20" s="95" t="str">
        <f t="shared" si="0"/>
        <v xml:space="preserve"> </v>
      </c>
      <c r="K20" s="98"/>
      <c r="L20" s="95" t="str">
        <f t="shared" si="1"/>
        <v xml:space="preserve"> </v>
      </c>
      <c r="M20" s="98"/>
      <c r="N20" s="95" t="str">
        <f t="shared" si="2"/>
        <v xml:space="preserve"> </v>
      </c>
      <c r="O20" s="98"/>
      <c r="P20" s="95" t="str">
        <f t="shared" si="3"/>
        <v xml:space="preserve"> </v>
      </c>
    </row>
    <row r="21" spans="1:16" s="88" customFormat="1">
      <c r="A21" s="46"/>
      <c r="B21" s="218"/>
      <c r="C21" s="219"/>
      <c r="D21" s="219"/>
      <c r="E21" s="219"/>
      <c r="F21" s="219"/>
      <c r="G21" s="219"/>
      <c r="H21" s="219"/>
      <c r="I21" s="55"/>
      <c r="J21" s="94" t="str">
        <f t="shared" si="0"/>
        <v xml:space="preserve"> </v>
      </c>
      <c r="K21" s="97"/>
      <c r="L21" s="94" t="str">
        <f t="shared" si="1"/>
        <v xml:space="preserve"> </v>
      </c>
      <c r="M21" s="97"/>
      <c r="N21" s="94" t="str">
        <f t="shared" si="2"/>
        <v xml:space="preserve"> </v>
      </c>
      <c r="O21" s="97"/>
      <c r="P21" s="94" t="str">
        <f t="shared" si="3"/>
        <v xml:space="preserve"> </v>
      </c>
    </row>
    <row r="22" spans="1:16" s="88" customFormat="1">
      <c r="A22" s="46"/>
      <c r="B22" s="220" t="s">
        <v>74</v>
      </c>
      <c r="C22" s="221"/>
      <c r="D22" s="221"/>
      <c r="E22" s="221"/>
      <c r="F22" s="221"/>
      <c r="G22" s="221"/>
      <c r="H22" s="221"/>
      <c r="I22" s="60">
        <f>+I18-I19-I20-I21</f>
        <v>0</v>
      </c>
      <c r="J22" s="96" t="str">
        <f t="shared" si="0"/>
        <v xml:space="preserve"> </v>
      </c>
      <c r="K22" s="99">
        <f>+K18-K19-K20-K21</f>
        <v>0</v>
      </c>
      <c r="L22" s="96" t="str">
        <f t="shared" si="1"/>
        <v xml:space="preserve"> </v>
      </c>
      <c r="M22" s="99">
        <f>+M18-M19-M20-M21</f>
        <v>0</v>
      </c>
      <c r="N22" s="96" t="str">
        <f t="shared" si="2"/>
        <v xml:space="preserve"> </v>
      </c>
      <c r="O22" s="99">
        <f>+O18-O19-O20-O21</f>
        <v>0</v>
      </c>
      <c r="P22" s="96" t="str">
        <f t="shared" si="3"/>
        <v xml:space="preserve"> </v>
      </c>
    </row>
    <row r="23" spans="1:16" s="88" customFormat="1">
      <c r="A23" s="46"/>
      <c r="B23" s="222" t="s">
        <v>37</v>
      </c>
      <c r="C23" s="206"/>
      <c r="D23" s="206"/>
      <c r="E23" s="206"/>
      <c r="F23" s="206"/>
      <c r="G23" s="206"/>
      <c r="H23" s="206"/>
      <c r="I23" s="58"/>
      <c r="J23" s="95" t="str">
        <f t="shared" si="0"/>
        <v xml:space="preserve"> </v>
      </c>
      <c r="K23" s="98"/>
      <c r="L23" s="95" t="str">
        <f t="shared" si="1"/>
        <v xml:space="preserve"> </v>
      </c>
      <c r="M23" s="98"/>
      <c r="N23" s="95" t="str">
        <f t="shared" si="2"/>
        <v xml:space="preserve"> </v>
      </c>
      <c r="O23" s="98"/>
      <c r="P23" s="95" t="str">
        <f t="shared" si="3"/>
        <v xml:space="preserve"> </v>
      </c>
    </row>
    <row r="24" spans="1:16" s="88" customFormat="1">
      <c r="A24" s="46"/>
      <c r="B24" s="222" t="s">
        <v>39</v>
      </c>
      <c r="C24" s="206"/>
      <c r="D24" s="206"/>
      <c r="E24" s="206"/>
      <c r="F24" s="206"/>
      <c r="G24" s="206"/>
      <c r="H24" s="206"/>
      <c r="I24" s="58"/>
      <c r="J24" s="95" t="str">
        <f t="shared" si="0"/>
        <v xml:space="preserve"> </v>
      </c>
      <c r="K24" s="98"/>
      <c r="L24" s="95" t="str">
        <f t="shared" si="1"/>
        <v xml:space="preserve"> </v>
      </c>
      <c r="M24" s="98"/>
      <c r="N24" s="95" t="str">
        <f t="shared" si="2"/>
        <v xml:space="preserve"> </v>
      </c>
      <c r="O24" s="98"/>
      <c r="P24" s="95" t="str">
        <f t="shared" si="3"/>
        <v xml:space="preserve"> </v>
      </c>
    </row>
    <row r="25" spans="1:16" s="88" customFormat="1">
      <c r="A25" s="46"/>
      <c r="B25" s="222" t="s">
        <v>40</v>
      </c>
      <c r="C25" s="206"/>
      <c r="D25" s="206"/>
      <c r="E25" s="206"/>
      <c r="F25" s="206"/>
      <c r="G25" s="206"/>
      <c r="H25" s="206"/>
      <c r="I25" s="58"/>
      <c r="J25" s="95" t="str">
        <f t="shared" si="0"/>
        <v xml:space="preserve"> </v>
      </c>
      <c r="K25" s="98"/>
      <c r="L25" s="95" t="str">
        <f t="shared" si="1"/>
        <v xml:space="preserve"> </v>
      </c>
      <c r="M25" s="98"/>
      <c r="N25" s="95" t="str">
        <f t="shared" si="2"/>
        <v xml:space="preserve"> </v>
      </c>
      <c r="O25" s="98"/>
      <c r="P25" s="95" t="str">
        <f t="shared" si="3"/>
        <v xml:space="preserve"> </v>
      </c>
    </row>
    <row r="26" spans="1:16" s="88" customFormat="1">
      <c r="A26" s="46"/>
      <c r="B26" s="222" t="s">
        <v>41</v>
      </c>
      <c r="C26" s="206"/>
      <c r="D26" s="206"/>
      <c r="E26" s="206"/>
      <c r="F26" s="206"/>
      <c r="G26" s="206"/>
      <c r="H26" s="206"/>
      <c r="I26" s="58"/>
      <c r="J26" s="95" t="str">
        <f t="shared" si="0"/>
        <v xml:space="preserve"> </v>
      </c>
      <c r="K26" s="98"/>
      <c r="L26" s="95" t="str">
        <f t="shared" si="1"/>
        <v xml:space="preserve"> </v>
      </c>
      <c r="M26" s="98"/>
      <c r="N26" s="95" t="str">
        <f t="shared" si="2"/>
        <v xml:space="preserve"> </v>
      </c>
      <c r="O26" s="98"/>
      <c r="P26" s="95" t="str">
        <f t="shared" si="3"/>
        <v xml:space="preserve"> </v>
      </c>
    </row>
    <row r="27" spans="1:16" s="88" customFormat="1">
      <c r="A27" s="46"/>
      <c r="B27" s="222" t="s">
        <v>42</v>
      </c>
      <c r="C27" s="206"/>
      <c r="D27" s="206"/>
      <c r="E27" s="206"/>
      <c r="F27" s="206"/>
      <c r="G27" s="206"/>
      <c r="H27" s="206"/>
      <c r="I27" s="58"/>
      <c r="J27" s="95" t="str">
        <f t="shared" si="0"/>
        <v xml:space="preserve"> </v>
      </c>
      <c r="K27" s="98"/>
      <c r="L27" s="95" t="str">
        <f t="shared" si="1"/>
        <v xml:space="preserve"> </v>
      </c>
      <c r="M27" s="98"/>
      <c r="N27" s="95" t="str">
        <f t="shared" si="2"/>
        <v xml:space="preserve"> </v>
      </c>
      <c r="O27" s="98"/>
      <c r="P27" s="95" t="str">
        <f t="shared" si="3"/>
        <v xml:space="preserve"> </v>
      </c>
    </row>
    <row r="28" spans="1:16" s="88" customFormat="1">
      <c r="A28" s="46"/>
      <c r="B28" s="222" t="s">
        <v>43</v>
      </c>
      <c r="C28" s="206"/>
      <c r="D28" s="206"/>
      <c r="E28" s="206"/>
      <c r="F28" s="206"/>
      <c r="G28" s="206"/>
      <c r="H28" s="206"/>
      <c r="I28" s="58"/>
      <c r="J28" s="95" t="str">
        <f t="shared" si="0"/>
        <v xml:space="preserve"> </v>
      </c>
      <c r="K28" s="98"/>
      <c r="L28" s="95" t="str">
        <f t="shared" si="1"/>
        <v xml:space="preserve"> </v>
      </c>
      <c r="M28" s="98"/>
      <c r="N28" s="95" t="str">
        <f t="shared" si="2"/>
        <v xml:space="preserve"> </v>
      </c>
      <c r="O28" s="98"/>
      <c r="P28" s="95" t="str">
        <f t="shared" si="3"/>
        <v xml:space="preserve"> </v>
      </c>
    </row>
    <row r="29" spans="1:16" s="88" customFormat="1">
      <c r="A29" s="46"/>
      <c r="B29" s="218"/>
      <c r="C29" s="219"/>
      <c r="D29" s="219"/>
      <c r="E29" s="219"/>
      <c r="F29" s="219"/>
      <c r="G29" s="219"/>
      <c r="H29" s="219"/>
      <c r="I29" s="55"/>
      <c r="J29" s="94" t="str">
        <f t="shared" si="0"/>
        <v xml:space="preserve"> </v>
      </c>
      <c r="K29" s="97"/>
      <c r="L29" s="94" t="str">
        <f t="shared" si="1"/>
        <v xml:space="preserve"> </v>
      </c>
      <c r="M29" s="97"/>
      <c r="N29" s="94" t="str">
        <f t="shared" si="2"/>
        <v xml:space="preserve"> </v>
      </c>
      <c r="O29" s="97"/>
      <c r="P29" s="94" t="str">
        <f t="shared" si="3"/>
        <v xml:space="preserve"> </v>
      </c>
    </row>
    <row r="30" spans="1:16" s="88" customFormat="1">
      <c r="A30" s="46"/>
      <c r="B30" s="222" t="s">
        <v>218</v>
      </c>
      <c r="C30" s="206"/>
      <c r="D30" s="206"/>
      <c r="E30" s="206"/>
      <c r="F30" s="206"/>
      <c r="G30" s="206"/>
      <c r="H30" s="206"/>
      <c r="I30" s="58"/>
      <c r="J30" s="95" t="str">
        <f t="shared" si="0"/>
        <v xml:space="preserve"> </v>
      </c>
      <c r="K30" s="98"/>
      <c r="L30" s="95" t="str">
        <f t="shared" si="1"/>
        <v xml:space="preserve"> </v>
      </c>
      <c r="M30" s="98"/>
      <c r="N30" s="95" t="str">
        <f t="shared" si="2"/>
        <v xml:space="preserve"> </v>
      </c>
      <c r="O30" s="98"/>
      <c r="P30" s="95" t="str">
        <f t="shared" si="3"/>
        <v xml:space="preserve"> </v>
      </c>
    </row>
    <row r="31" spans="1:16" s="88" customFormat="1">
      <c r="A31" s="46"/>
      <c r="B31" s="216" t="s">
        <v>219</v>
      </c>
      <c r="C31" s="216"/>
      <c r="D31" s="216"/>
      <c r="E31" s="216"/>
      <c r="F31" s="216"/>
      <c r="G31" s="216"/>
      <c r="H31" s="217"/>
      <c r="I31" s="58"/>
      <c r="J31" s="95" t="str">
        <f t="shared" si="0"/>
        <v xml:space="preserve"> </v>
      </c>
      <c r="K31" s="98"/>
      <c r="L31" s="95" t="str">
        <f t="shared" si="1"/>
        <v xml:space="preserve"> </v>
      </c>
      <c r="M31" s="98"/>
      <c r="N31" s="95" t="str">
        <f t="shared" si="2"/>
        <v xml:space="preserve"> </v>
      </c>
      <c r="O31" s="98"/>
      <c r="P31" s="95" t="str">
        <f t="shared" si="3"/>
        <v xml:space="preserve"> </v>
      </c>
    </row>
    <row r="32" spans="1:16" s="88" customFormat="1">
      <c r="A32" s="46"/>
      <c r="B32" s="216" t="s">
        <v>220</v>
      </c>
      <c r="C32" s="216"/>
      <c r="D32" s="216"/>
      <c r="E32" s="216"/>
      <c r="F32" s="216"/>
      <c r="G32" s="216"/>
      <c r="H32" s="217"/>
      <c r="I32" s="130"/>
      <c r="J32" s="131" t="str">
        <f t="shared" si="0"/>
        <v xml:space="preserve"> </v>
      </c>
      <c r="K32" s="132"/>
      <c r="L32" s="131" t="str">
        <f t="shared" si="1"/>
        <v xml:space="preserve"> </v>
      </c>
      <c r="M32" s="132"/>
      <c r="N32" s="131" t="str">
        <f t="shared" si="2"/>
        <v xml:space="preserve"> </v>
      </c>
      <c r="O32" s="132"/>
      <c r="P32" s="131" t="str">
        <f t="shared" si="3"/>
        <v xml:space="preserve"> </v>
      </c>
    </row>
    <row r="33" spans="1:16" s="88" customFormat="1">
      <c r="A33" s="46"/>
      <c r="B33" s="225" t="s">
        <v>30</v>
      </c>
      <c r="C33" s="226"/>
      <c r="D33" s="226"/>
      <c r="E33" s="226"/>
      <c r="F33" s="226"/>
      <c r="G33" s="226"/>
      <c r="H33" s="226"/>
      <c r="I33" s="133">
        <f>SUM(I22-I23-I24-I25-I26-I27-I28-I29-I30-I31-I32)</f>
        <v>0</v>
      </c>
      <c r="J33" s="134" t="str">
        <f t="shared" si="0"/>
        <v xml:space="preserve"> </v>
      </c>
      <c r="K33" s="135">
        <f>SUM(K22-K23-K24-K25-K26-K27-K28-K29-K30-K31-K32)</f>
        <v>0</v>
      </c>
      <c r="L33" s="134" t="str">
        <f t="shared" si="1"/>
        <v xml:space="preserve"> </v>
      </c>
      <c r="M33" s="135">
        <f>SUM(M22-M23-M24-M25-M26-M27-M28-M29-M30-M31-M32)</f>
        <v>0</v>
      </c>
      <c r="N33" s="134" t="str">
        <f t="shared" si="2"/>
        <v xml:space="preserve"> </v>
      </c>
      <c r="O33" s="135">
        <f>SUM(O22-O23-O24-O25-O26-O27-O28-O29-O30-O31-O32)</f>
        <v>0</v>
      </c>
      <c r="P33" s="134" t="str">
        <f t="shared" si="3"/>
        <v xml:space="preserve"> </v>
      </c>
    </row>
    <row r="34" spans="1:16" s="88" customFormat="1">
      <c r="A34" s="46"/>
      <c r="B34" s="227" t="s">
        <v>47</v>
      </c>
      <c r="C34" s="227"/>
      <c r="D34" s="227"/>
      <c r="E34" s="227"/>
      <c r="F34" s="227"/>
      <c r="G34" s="227"/>
      <c r="H34" s="227"/>
      <c r="I34" s="133">
        <f>+I33+SUM(I30:I32)</f>
        <v>0</v>
      </c>
      <c r="J34" s="134" t="str">
        <f t="shared" si="0"/>
        <v xml:space="preserve"> </v>
      </c>
      <c r="K34" s="135">
        <f>+K33+SUM(K30:K32)</f>
        <v>0</v>
      </c>
      <c r="L34" s="134" t="str">
        <f t="shared" si="1"/>
        <v xml:space="preserve"> </v>
      </c>
      <c r="M34" s="135">
        <f>+M33+SUM(M30:M32)</f>
        <v>0</v>
      </c>
      <c r="N34" s="134" t="str">
        <f t="shared" si="2"/>
        <v xml:space="preserve"> </v>
      </c>
      <c r="O34" s="135">
        <f>+O33+SUM(O30:O32)</f>
        <v>0</v>
      </c>
      <c r="P34" s="134" t="str">
        <f t="shared" si="3"/>
        <v xml:space="preserve"> </v>
      </c>
    </row>
    <row r="35" spans="1:16" s="88" customFormat="1">
      <c r="A35" s="46"/>
      <c r="B35" s="222" t="s">
        <v>44</v>
      </c>
      <c r="C35" s="206"/>
      <c r="D35" s="206"/>
      <c r="E35" s="206"/>
      <c r="F35" s="206"/>
      <c r="G35" s="206"/>
      <c r="H35" s="206"/>
      <c r="I35" s="58"/>
      <c r="J35" s="95" t="str">
        <f t="shared" si="0"/>
        <v xml:space="preserve"> </v>
      </c>
      <c r="K35" s="98"/>
      <c r="L35" s="95" t="str">
        <f t="shared" si="1"/>
        <v xml:space="preserve"> </v>
      </c>
      <c r="M35" s="98"/>
      <c r="N35" s="95" t="str">
        <f t="shared" si="2"/>
        <v xml:space="preserve"> </v>
      </c>
      <c r="O35" s="98"/>
      <c r="P35" s="95" t="str">
        <f t="shared" si="3"/>
        <v xml:space="preserve"> </v>
      </c>
    </row>
    <row r="36" spans="1:16" s="88" customFormat="1">
      <c r="A36" s="46"/>
      <c r="B36" s="222" t="s">
        <v>45</v>
      </c>
      <c r="C36" s="206"/>
      <c r="D36" s="206"/>
      <c r="E36" s="206"/>
      <c r="F36" s="206"/>
      <c r="G36" s="206"/>
      <c r="H36" s="206"/>
      <c r="I36" s="58"/>
      <c r="J36" s="95" t="str">
        <f t="shared" si="0"/>
        <v xml:space="preserve"> </v>
      </c>
      <c r="K36" s="98"/>
      <c r="L36" s="95" t="str">
        <f t="shared" si="1"/>
        <v xml:space="preserve"> </v>
      </c>
      <c r="M36" s="98"/>
      <c r="N36" s="95" t="str">
        <f t="shared" si="2"/>
        <v xml:space="preserve"> </v>
      </c>
      <c r="O36" s="98"/>
      <c r="P36" s="95" t="str">
        <f t="shared" si="3"/>
        <v xml:space="preserve"> </v>
      </c>
    </row>
    <row r="37" spans="1:16" s="88" customFormat="1">
      <c r="A37" s="46"/>
      <c r="B37" s="222" t="s">
        <v>38</v>
      </c>
      <c r="C37" s="206"/>
      <c r="D37" s="206"/>
      <c r="E37" s="206"/>
      <c r="F37" s="206"/>
      <c r="G37" s="206"/>
      <c r="H37" s="206"/>
      <c r="I37" s="58"/>
      <c r="J37" s="95" t="str">
        <f t="shared" si="0"/>
        <v xml:space="preserve"> </v>
      </c>
      <c r="K37" s="98"/>
      <c r="L37" s="95" t="str">
        <f t="shared" si="1"/>
        <v xml:space="preserve"> </v>
      </c>
      <c r="M37" s="98"/>
      <c r="N37" s="95" t="str">
        <f t="shared" si="2"/>
        <v xml:space="preserve"> </v>
      </c>
      <c r="O37" s="98"/>
      <c r="P37" s="95" t="str">
        <f t="shared" si="3"/>
        <v xml:space="preserve"> </v>
      </c>
    </row>
    <row r="38" spans="1:16" s="88" customFormat="1">
      <c r="A38" s="46"/>
      <c r="B38" s="218"/>
      <c r="C38" s="219"/>
      <c r="D38" s="219"/>
      <c r="E38" s="219"/>
      <c r="F38" s="219"/>
      <c r="G38" s="219"/>
      <c r="H38" s="219"/>
      <c r="I38" s="55"/>
      <c r="J38" s="94" t="str">
        <f t="shared" si="0"/>
        <v xml:space="preserve"> </v>
      </c>
      <c r="K38" s="97"/>
      <c r="L38" s="94" t="str">
        <f t="shared" si="1"/>
        <v xml:space="preserve"> </v>
      </c>
      <c r="M38" s="97"/>
      <c r="N38" s="94" t="str">
        <f t="shared" si="2"/>
        <v xml:space="preserve"> </v>
      </c>
      <c r="O38" s="97"/>
      <c r="P38" s="94" t="str">
        <f t="shared" si="3"/>
        <v xml:space="preserve"> </v>
      </c>
    </row>
    <row r="39" spans="1:16" s="88" customFormat="1">
      <c r="A39" s="46"/>
      <c r="B39" s="220" t="s">
        <v>46</v>
      </c>
      <c r="C39" s="221"/>
      <c r="D39" s="221"/>
      <c r="E39" s="221"/>
      <c r="F39" s="221"/>
      <c r="G39" s="221"/>
      <c r="H39" s="221"/>
      <c r="I39" s="60">
        <f>SUM(I33+I35-I36-I37+I38)</f>
        <v>0</v>
      </c>
      <c r="J39" s="96" t="str">
        <f t="shared" si="0"/>
        <v xml:space="preserve"> </v>
      </c>
      <c r="K39" s="99">
        <f>SUM(K33+K35-K36-K37+K38)</f>
        <v>0</v>
      </c>
      <c r="L39" s="96" t="str">
        <f t="shared" si="1"/>
        <v xml:space="preserve"> </v>
      </c>
      <c r="M39" s="99">
        <f>SUM(M33+M35-M36-M37+M38)</f>
        <v>0</v>
      </c>
      <c r="N39" s="96" t="str">
        <f t="shared" si="2"/>
        <v xml:space="preserve"> </v>
      </c>
      <c r="O39" s="99">
        <f>SUM(O33+O35-O36-O37+O38)</f>
        <v>0</v>
      </c>
      <c r="P39" s="96" t="str">
        <f t="shared" si="3"/>
        <v xml:space="preserve"> </v>
      </c>
    </row>
    <row r="40" spans="1:16" s="88" customFormat="1">
      <c r="A40" s="46"/>
      <c r="B40" s="223" t="s">
        <v>48</v>
      </c>
      <c r="C40" s="224"/>
      <c r="D40" s="224"/>
      <c r="E40" s="224"/>
      <c r="F40" s="224"/>
      <c r="G40" s="224"/>
      <c r="H40" s="224"/>
      <c r="I40" s="60">
        <f>+I39+SUM(I30:I32)</f>
        <v>0</v>
      </c>
      <c r="J40" s="96" t="str">
        <f t="shared" si="0"/>
        <v xml:space="preserve"> </v>
      </c>
      <c r="K40" s="99">
        <f>+K39+SUM(K30:K32)</f>
        <v>0</v>
      </c>
      <c r="L40" s="96" t="str">
        <f t="shared" si="1"/>
        <v xml:space="preserve"> </v>
      </c>
      <c r="M40" s="99">
        <f>+M39+SUM(M30:M32)</f>
        <v>0</v>
      </c>
      <c r="N40" s="96" t="str">
        <f t="shared" si="2"/>
        <v xml:space="preserve"> </v>
      </c>
      <c r="O40" s="99">
        <f>+O39+SUM(O30:O32)</f>
        <v>0</v>
      </c>
      <c r="P40" s="96" t="str">
        <f t="shared" si="3"/>
        <v xml:space="preserve"> </v>
      </c>
    </row>
    <row r="41" spans="1:16" s="11" customFormat="1" ht="14.25">
      <c r="O41" s="29"/>
    </row>
  </sheetData>
  <sheetProtection algorithmName="SHA-512" hashValue="wyOqxquy6VsYHyqIbsDc+x34EeOcyQd45Td265CrM1aRmhVCAVHDAT5XMTQeZXoFojVjgLZpvl5ZmLT55YLb0w==" saltValue="RhKdA1EWrzENp+Q1BqB+gw==" spinCount="100000" sheet="1" objects="1" scenarios="1"/>
  <mergeCells count="37">
    <mergeCell ref="E7:H7"/>
    <mergeCell ref="B8:D8"/>
    <mergeCell ref="E8:H8"/>
    <mergeCell ref="B10:H10"/>
    <mergeCell ref="B11:H11"/>
    <mergeCell ref="B40:H40"/>
    <mergeCell ref="B13:H13"/>
    <mergeCell ref="B16:H16"/>
    <mergeCell ref="B20:H20"/>
    <mergeCell ref="B30:H30"/>
    <mergeCell ref="B37:H37"/>
    <mergeCell ref="B33:H33"/>
    <mergeCell ref="B34:H34"/>
    <mergeCell ref="B35:H35"/>
    <mergeCell ref="B36:H36"/>
    <mergeCell ref="B27:H27"/>
    <mergeCell ref="B28:H28"/>
    <mergeCell ref="B29:H29"/>
    <mergeCell ref="B26:H26"/>
    <mergeCell ref="B19:H19"/>
    <mergeCell ref="B21:H21"/>
    <mergeCell ref="B31:H31"/>
    <mergeCell ref="B32:H32"/>
    <mergeCell ref="B2:L2"/>
    <mergeCell ref="B38:H38"/>
    <mergeCell ref="B39:H39"/>
    <mergeCell ref="B22:H22"/>
    <mergeCell ref="B23:H23"/>
    <mergeCell ref="B24:H24"/>
    <mergeCell ref="B25:H25"/>
    <mergeCell ref="B14:H14"/>
    <mergeCell ref="B15:H15"/>
    <mergeCell ref="B17:H17"/>
    <mergeCell ref="B18:H18"/>
    <mergeCell ref="B5:H5"/>
    <mergeCell ref="B12:H12"/>
    <mergeCell ref="B7:D7"/>
  </mergeCells>
  <phoneticPr fontId="0" type="noConversion"/>
  <pageMargins left="0.59055118110236227" right="0.59055118110236227" top="0.59055118110236227" bottom="0.59055118110236227" header="0.51181102362204722" footer="0.31496062992125984"/>
  <pageSetup paperSize="9" scale="72"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2" r:id="rId4" name="Group Box 24">
              <controlPr defaultSize="0" autoFill="0" autoPict="0">
                <anchor moveWithCells="1">
                  <from>
                    <xdr:col>1</xdr:col>
                    <xdr:colOff>19050</xdr:colOff>
                    <xdr:row>1</xdr:row>
                    <xdr:rowOff>47625</xdr:rowOff>
                  </from>
                  <to>
                    <xdr:col>10</xdr:col>
                    <xdr:colOff>685800</xdr:colOff>
                    <xdr:row>1</xdr:row>
                    <xdr:rowOff>514350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autoPageBreaks="0" fitToPage="1"/>
  </sheetPr>
  <dimension ref="A1:I64"/>
  <sheetViews>
    <sheetView showGridLines="0" showRowColHeaders="0" showZeros="0" showOutlineSymbols="0" zoomScaleNormal="100" workbookViewId="0">
      <selection activeCell="B2" sqref="B2:I2"/>
    </sheetView>
  </sheetViews>
  <sheetFormatPr baseColWidth="10" defaultColWidth="11.42578125" defaultRowHeight="12.75"/>
  <cols>
    <col min="1" max="1" width="1.7109375" style="4" customWidth="1"/>
    <col min="2" max="2" width="54.42578125" style="4" customWidth="1"/>
    <col min="3" max="5" width="20.140625" style="5" customWidth="1"/>
    <col min="6" max="16384" width="11.42578125" style="5"/>
  </cols>
  <sheetData>
    <row r="1" spans="1:9" ht="6" customHeight="1">
      <c r="A1" s="31"/>
      <c r="B1" s="31"/>
    </row>
    <row r="2" spans="1:9" ht="57.75" customHeight="1">
      <c r="A2" s="5"/>
      <c r="B2" s="185"/>
      <c r="C2" s="185"/>
      <c r="D2" s="185"/>
      <c r="E2" s="185"/>
      <c r="F2" s="185"/>
      <c r="G2" s="185"/>
      <c r="H2" s="185"/>
      <c r="I2" s="185"/>
    </row>
    <row r="3" spans="1:9" ht="30" customHeight="1">
      <c r="A3" s="5"/>
      <c r="B3" s="5"/>
    </row>
    <row r="4" spans="1:9" ht="30" customHeight="1">
      <c r="A4" s="5"/>
      <c r="B4" s="5"/>
    </row>
    <row r="5" spans="1:9" s="11" customFormat="1" ht="27.75" customHeight="1">
      <c r="B5" s="215" t="s">
        <v>87</v>
      </c>
      <c r="C5" s="215"/>
      <c r="D5" s="215"/>
      <c r="E5" s="215"/>
    </row>
    <row r="6" spans="1:9" s="11" customFormat="1" ht="25.5" customHeight="1">
      <c r="B6" s="19"/>
      <c r="C6" s="30"/>
    </row>
    <row r="7" spans="1:9" s="43" customFormat="1" ht="13.5" customHeight="1" thickBot="1">
      <c r="B7" s="49" t="str">
        <f>+Planbilanz!B7</f>
        <v>Finanzplanung für Firma:</v>
      </c>
      <c r="C7" s="228" t="str">
        <f>IF(+Planbilanz!E7&lt;&gt;0,+Planbilanz!E7," ")</f>
        <v xml:space="preserve"> </v>
      </c>
      <c r="D7" s="228"/>
    </row>
    <row r="8" spans="1:9" s="43" customFormat="1" ht="13.5" customHeight="1" thickTop="1">
      <c r="B8" s="49" t="str">
        <f>+Planbilanz!B8</f>
        <v>Datum Eröffnungsbilanz:</v>
      </c>
      <c r="C8" s="230" t="str">
        <f>IF(+Planbilanz!E8&lt;&gt;0,+Planbilanz!E8," ")</f>
        <v xml:space="preserve"> </v>
      </c>
      <c r="D8" s="231"/>
    </row>
    <row r="9" spans="1:9" s="43" customFormat="1">
      <c r="B9" s="49"/>
      <c r="C9" s="100"/>
      <c r="D9" s="49"/>
    </row>
    <row r="10" spans="1:9" s="43" customFormat="1" ht="13.5" customHeight="1">
      <c r="C10" s="102"/>
    </row>
    <row r="11" spans="1:9" s="43" customFormat="1" ht="13.5" customHeight="1">
      <c r="B11" s="104"/>
      <c r="C11" s="92" t="str">
        <f>+Planbilanz!K11</f>
        <v>Planjahr 1</v>
      </c>
      <c r="D11" s="92" t="str">
        <f>+Planbilanz!M11</f>
        <v>Planjahr 2</v>
      </c>
      <c r="E11" s="92" t="str">
        <f>+Planbilanz!O11</f>
        <v>Planjahr 3</v>
      </c>
    </row>
    <row r="12" spans="1:9" s="46" customFormat="1" ht="13.5" customHeight="1">
      <c r="B12" s="91" t="s">
        <v>46</v>
      </c>
      <c r="C12" s="109">
        <f>+Planerfolg!K39</f>
        <v>0</v>
      </c>
      <c r="D12" s="109">
        <f>IF(+Planbilanz!$M$28=0,0,+Planerfolg!M39)</f>
        <v>0</v>
      </c>
      <c r="E12" s="109">
        <f>IF(+Planbilanz!$O$28=0,0,+Planerfolg!O39)</f>
        <v>0</v>
      </c>
    </row>
    <row r="13" spans="1:9" s="46" customFormat="1" ht="13.5" customHeight="1">
      <c r="B13" s="104" t="s">
        <v>29</v>
      </c>
      <c r="C13" s="110">
        <f>SUM(Planerfolg!K30:K32)</f>
        <v>0</v>
      </c>
      <c r="D13" s="110">
        <f>IF(+Planbilanz!$M$28=0,0,+SUM(Planerfolg!M30:M32))</f>
        <v>0</v>
      </c>
      <c r="E13" s="110">
        <f>IF(+Planbilanz!$O$28=0,0,+SUM(Planerfolg!O30:O32))</f>
        <v>0</v>
      </c>
    </row>
    <row r="14" spans="1:9" s="46" customFormat="1" ht="13.5" customHeight="1">
      <c r="B14" s="105" t="s">
        <v>222</v>
      </c>
      <c r="C14" s="99">
        <f>SUM(C12:C13)</f>
        <v>0</v>
      </c>
      <c r="D14" s="99">
        <f>SUM(D12:D13)</f>
        <v>0</v>
      </c>
      <c r="E14" s="99">
        <f>SUM(E12:E13)</f>
        <v>0</v>
      </c>
    </row>
    <row r="15" spans="1:9" s="46" customFormat="1" ht="13.5" customHeight="1">
      <c r="B15" s="108" t="s">
        <v>88</v>
      </c>
      <c r="C15" s="109">
        <f>+Planbilanz!K40-Planbilanz!I40</f>
        <v>0</v>
      </c>
      <c r="D15" s="109">
        <f>IF(+Planbilanz!$M$28=0,0,+Planbilanz!M40-Planbilanz!K40)</f>
        <v>0</v>
      </c>
      <c r="E15" s="109">
        <f>IF(+Planbilanz!$O$28=0,0,+Planbilanz!O40-Planbilanz!M40)</f>
        <v>0</v>
      </c>
    </row>
    <row r="16" spans="1:9" s="46" customFormat="1" ht="13.5" customHeight="1">
      <c r="B16" s="108" t="s">
        <v>89</v>
      </c>
      <c r="C16" s="109">
        <f>+Planbilanz!I12-Planbilanz!K12</f>
        <v>0</v>
      </c>
      <c r="D16" s="109">
        <f>IF(+Planbilanz!$M$28=0,0,+Planbilanz!K12-Planbilanz!M12)</f>
        <v>0</v>
      </c>
      <c r="E16" s="109">
        <f>IF(+Planbilanz!$O$28=0,0,+Planbilanz!M12-Planbilanz!O12)</f>
        <v>0</v>
      </c>
    </row>
    <row r="17" spans="2:5" s="46" customFormat="1" ht="13.5" customHeight="1">
      <c r="B17" s="108" t="s">
        <v>90</v>
      </c>
      <c r="C17" s="109">
        <f>+Planbilanz!I13-Planbilanz!K13</f>
        <v>0</v>
      </c>
      <c r="D17" s="109">
        <f>IF(+Planbilanz!$M$28=0,0,+Planbilanz!K13-Planbilanz!M13)</f>
        <v>0</v>
      </c>
      <c r="E17" s="109">
        <f>IF(+Planbilanz!$O$28=0,0,+Planbilanz!M13-Planbilanz!O13)</f>
        <v>0</v>
      </c>
    </row>
    <row r="18" spans="2:5" s="46" customFormat="1" ht="13.5" customHeight="1">
      <c r="B18" s="108" t="s">
        <v>91</v>
      </c>
      <c r="C18" s="109">
        <f>+Planbilanz!I14-Planbilanz!K14</f>
        <v>0</v>
      </c>
      <c r="D18" s="109">
        <f>IF(+Planbilanz!$M$28=0,0,+Planbilanz!K14-Planbilanz!M14)</f>
        <v>0</v>
      </c>
      <c r="E18" s="109">
        <f>IF(+Planbilanz!$O$28=0,0,+Planbilanz!M14-Planbilanz!O14)</f>
        <v>0</v>
      </c>
    </row>
    <row r="19" spans="2:5" s="46" customFormat="1" ht="13.5" customHeight="1">
      <c r="B19" s="108" t="s">
        <v>92</v>
      </c>
      <c r="C19" s="109">
        <f>+Planbilanz!I15-Planbilanz!K15</f>
        <v>0</v>
      </c>
      <c r="D19" s="109">
        <f>IF(+Planbilanz!$M$28=0,0,+Planbilanz!K15-Planbilanz!M15)</f>
        <v>0</v>
      </c>
      <c r="E19" s="109">
        <f>IF(+Planbilanz!$O$28=0,0,+Planbilanz!M15-Planbilanz!O15)</f>
        <v>0</v>
      </c>
    </row>
    <row r="20" spans="2:5" s="46" customFormat="1" ht="13.5" customHeight="1">
      <c r="B20" s="108" t="s">
        <v>93</v>
      </c>
      <c r="C20" s="109">
        <f>+Planbilanz!I16-Planbilanz!K16</f>
        <v>0</v>
      </c>
      <c r="D20" s="109">
        <f>IF(+Planbilanz!$M$28=0,0,+Planbilanz!K16-Planbilanz!M16)</f>
        <v>0</v>
      </c>
      <c r="E20" s="109">
        <f>IF(+Planbilanz!$O$28=0,0,+Planbilanz!M16-Planbilanz!O16)</f>
        <v>0</v>
      </c>
    </row>
    <row r="21" spans="2:5" s="46" customFormat="1" ht="13.5" customHeight="1">
      <c r="B21" s="106" t="s">
        <v>209</v>
      </c>
      <c r="C21" s="110">
        <f>+Planbilanz!I17-Planbilanz!K17</f>
        <v>0</v>
      </c>
      <c r="D21" s="110">
        <f>IF(+Planbilanz!$M$28=0,0,+Planbilanz!K17-Planbilanz!M17)</f>
        <v>0</v>
      </c>
      <c r="E21" s="110">
        <f>IF(+Planbilanz!$O$28=0,0,+Planbilanz!M17-Planbilanz!O17)</f>
        <v>0</v>
      </c>
    </row>
    <row r="22" spans="2:5" s="46" customFormat="1">
      <c r="B22" s="105" t="s">
        <v>212</v>
      </c>
      <c r="C22" s="99">
        <f>SUM(C14:C21)</f>
        <v>0</v>
      </c>
      <c r="D22" s="99">
        <f>SUM(D14:D21)</f>
        <v>0</v>
      </c>
      <c r="E22" s="99">
        <f>SUM(E14:E21)</f>
        <v>0</v>
      </c>
    </row>
    <row r="23" spans="2:5" s="46" customFormat="1" ht="13.5" customHeight="1">
      <c r="B23" s="91" t="s">
        <v>94</v>
      </c>
      <c r="C23" s="109">
        <f>+SUM(Planbilanz!I20:I22)-SUM(Planbilanz!K20:K22)-Planerfolg!K30</f>
        <v>0</v>
      </c>
      <c r="D23" s="109">
        <f>IF(+Planbilanz!$M$28=0,0,+Planbilanz!K20+Planbilanz!K21+Planbilanz!K22-Planbilanz!M20-Planbilanz!M21-Planbilanz!M22-Planerfolg!M30)</f>
        <v>0</v>
      </c>
      <c r="E23" s="109">
        <f>IF(+Planbilanz!$O$28=0,0,+Planbilanz!M20+Planbilanz!M21+Planbilanz!M22-Planbilanz!O20-Planbilanz!O21-Planbilanz!O22)-Planerfolg!O30</f>
        <v>0</v>
      </c>
    </row>
    <row r="24" spans="2:5" s="46" customFormat="1" ht="13.5" customHeight="1">
      <c r="B24" s="91" t="s">
        <v>213</v>
      </c>
      <c r="C24" s="109">
        <f>SUM(+Planbilanz!I23,+Planbilanz!I25)-SUM(Planbilanz!K23,Planbilanz!K25)-Planerfolg!K31</f>
        <v>0</v>
      </c>
      <c r="D24" s="109">
        <f>IF(+Planbilanz!$M$28=0,0,+Planbilanz!K23+Planbilanz!K25-Planbilanz!M23-Planbilanz!M25-Planerfolg!M31)</f>
        <v>0</v>
      </c>
      <c r="E24" s="109">
        <f>IF(+Planbilanz!$O$28=0,0,+Planbilanz!M23+Planbilanz!M25-Planbilanz!O23-Planbilanz!O25)-Planerfolg!O31</f>
        <v>0</v>
      </c>
    </row>
    <row r="25" spans="2:5" s="46" customFormat="1" ht="13.5" customHeight="1">
      <c r="B25" s="108" t="s">
        <v>95</v>
      </c>
      <c r="C25" s="109">
        <f>+Planbilanz!I24-Planbilanz!K24-Planerfolg!K32</f>
        <v>0</v>
      </c>
      <c r="D25" s="109">
        <f>IF(+Planbilanz!$M$28=0,0,+Planbilanz!K24-Planbilanz!M24-Planerfolg!M32)</f>
        <v>0</v>
      </c>
      <c r="E25" s="109">
        <f>IF(+Planbilanz!$O$28=0,0,+Planbilanz!M24-Planbilanz!O24-Planerfolg!O32)</f>
        <v>0</v>
      </c>
    </row>
    <row r="26" spans="2:5" s="46" customFormat="1" ht="13.5" customHeight="1">
      <c r="B26" s="104" t="s">
        <v>210</v>
      </c>
      <c r="C26" s="110">
        <f>+Planbilanz!I26-Planbilanz!K26</f>
        <v>0</v>
      </c>
      <c r="D26" s="110">
        <f>IF(+Planbilanz!$M$28=0,0,+Planbilanz!K26-Planbilanz!M26)</f>
        <v>0</v>
      </c>
      <c r="E26" s="110">
        <f>IF(+Planbilanz!$O$28=0,0,+Planbilanz!M26-Planbilanz!O26)</f>
        <v>0</v>
      </c>
    </row>
    <row r="27" spans="2:5" s="46" customFormat="1">
      <c r="B27" s="105" t="s">
        <v>214</v>
      </c>
      <c r="C27" s="99">
        <f>SUM(C23:C26)</f>
        <v>0</v>
      </c>
      <c r="D27" s="99">
        <f>SUM(D23:D26)</f>
        <v>0</v>
      </c>
      <c r="E27" s="99">
        <f>SUM(E23:E26)</f>
        <v>0</v>
      </c>
    </row>
    <row r="28" spans="2:5" s="46" customFormat="1" ht="13.5" customHeight="1">
      <c r="B28" s="91" t="s">
        <v>96</v>
      </c>
      <c r="C28" s="109">
        <f>-Planbilanz!I32+Planbilanz!K32</f>
        <v>0</v>
      </c>
      <c r="D28" s="109">
        <f>IF(+Planbilanz!$M$28=0,0,-Planbilanz!K32+Planbilanz!M32)</f>
        <v>0</v>
      </c>
      <c r="E28" s="109">
        <f>IF(+Planbilanz!$O$28=0,0,-Planbilanz!M32+Planbilanz!O32)</f>
        <v>0</v>
      </c>
    </row>
    <row r="29" spans="2:5" s="46" customFormat="1" ht="13.5" customHeight="1">
      <c r="B29" s="91" t="s">
        <v>97</v>
      </c>
      <c r="C29" s="109">
        <f>-Planbilanz!I33+Planbilanz!K33</f>
        <v>0</v>
      </c>
      <c r="D29" s="109">
        <f>IF(+Planbilanz!$M$28=0,0,-Planbilanz!K33+Planbilanz!M33)</f>
        <v>0</v>
      </c>
      <c r="E29" s="109">
        <f>IF(+Planbilanz!$O$28=0,0,-Planbilanz!M33+Planbilanz!O33)</f>
        <v>0</v>
      </c>
    </row>
    <row r="30" spans="2:5" s="46" customFormat="1" ht="13.5" customHeight="1">
      <c r="B30" s="91" t="s">
        <v>98</v>
      </c>
      <c r="C30" s="109">
        <f>-Planbilanz!I34+Planbilanz!K34</f>
        <v>0</v>
      </c>
      <c r="D30" s="109">
        <f>IF(+Planbilanz!$M$28=0,0,-Planbilanz!K34+Planbilanz!M34)</f>
        <v>0</v>
      </c>
      <c r="E30" s="109">
        <f>IF(+Planbilanz!$O$28=0,0,-Planbilanz!M34+Planbilanz!O34)</f>
        <v>0</v>
      </c>
    </row>
    <row r="31" spans="2:5" s="46" customFormat="1" ht="13.5" customHeight="1">
      <c r="B31" s="91" t="s">
        <v>99</v>
      </c>
      <c r="C31" s="109">
        <f>-Planbilanz!I35+Planbilanz!K35</f>
        <v>0</v>
      </c>
      <c r="D31" s="109">
        <f>IF(+Planbilanz!$M$28=0,0,-Planbilanz!K35+Planbilanz!M35)</f>
        <v>0</v>
      </c>
      <c r="E31" s="109">
        <f>IF(+Planbilanz!$O$28=0,0,-Planbilanz!M35+Planbilanz!O35)</f>
        <v>0</v>
      </c>
    </row>
    <row r="32" spans="2:5" s="46" customFormat="1" ht="13.5" customHeight="1">
      <c r="B32" s="91" t="s">
        <v>100</v>
      </c>
      <c r="C32" s="109">
        <f>-Planbilanz!I39+Planbilanz!K39</f>
        <v>0</v>
      </c>
      <c r="D32" s="109">
        <f>IF(+Planbilanz!$M$28=0,0,-Planbilanz!K39+Planbilanz!M39)</f>
        <v>0</v>
      </c>
      <c r="E32" s="109">
        <f>IF(+Planbilanz!$O$28=0,0,-Planbilanz!M39+Planbilanz!O39)</f>
        <v>0</v>
      </c>
    </row>
    <row r="33" spans="2:5" s="46" customFormat="1" ht="13.5" customHeight="1">
      <c r="B33" s="91" t="s">
        <v>211</v>
      </c>
      <c r="C33" s="109">
        <f>-Planbilanz!I36-Planbilanz!I41+Planbilanz!K36+Planbilanz!K41</f>
        <v>0</v>
      </c>
      <c r="D33" s="109">
        <f>IF(+Planbilanz!$M$28=0,0,-Planbilanz!K36-Planbilanz!K41+Planbilanz!M36+Planbilanz!M41)</f>
        <v>0</v>
      </c>
      <c r="E33" s="109">
        <f>IF(+Planbilanz!$O$28=0,0,-Planbilanz!M36-Planbilanz!M41+Planbilanz!O36+Planbilanz!O41)</f>
        <v>0</v>
      </c>
    </row>
    <row r="34" spans="2:5" s="46" customFormat="1" ht="13.5" customHeight="1">
      <c r="B34" s="104" t="s">
        <v>101</v>
      </c>
      <c r="C34" s="110">
        <f>Planbilanz!K44-Planbilanz!I44</f>
        <v>0</v>
      </c>
      <c r="D34" s="110">
        <f>IF(+Planbilanz!$M$28=0,0,Planbilanz!M44-Planbilanz!K44)</f>
        <v>0</v>
      </c>
      <c r="E34" s="110">
        <f>IF(+Planbilanz!$O$28=0,0,Planbilanz!O44-Planbilanz!M44)</f>
        <v>0</v>
      </c>
    </row>
    <row r="35" spans="2:5" s="46" customFormat="1">
      <c r="B35" s="105" t="s">
        <v>215</v>
      </c>
      <c r="C35" s="99">
        <f>SUM(C28:C34)</f>
        <v>0</v>
      </c>
      <c r="D35" s="99">
        <f>SUM(D28:D34)</f>
        <v>0</v>
      </c>
      <c r="E35" s="99">
        <f>SUM(E28:E34)</f>
        <v>0</v>
      </c>
    </row>
    <row r="36" spans="2:5" s="46" customFormat="1">
      <c r="B36" s="107" t="s">
        <v>217</v>
      </c>
      <c r="C36" s="111">
        <f>(C22+C27+C35)+0.001</f>
        <v>1E-3</v>
      </c>
      <c r="D36" s="111">
        <f>(D22+D27+D35)+0.001</f>
        <v>1E-3</v>
      </c>
      <c r="E36" s="111">
        <f>(E22+E27+E35)+0.001</f>
        <v>1E-3</v>
      </c>
    </row>
    <row r="37" spans="2:5" s="46" customFormat="1">
      <c r="B37" s="90" t="s">
        <v>216</v>
      </c>
      <c r="C37" s="101"/>
      <c r="D37" s="101"/>
      <c r="E37" s="101"/>
    </row>
    <row r="38" spans="2:5" s="11" customFormat="1" ht="13.5" customHeight="1">
      <c r="B38" s="19"/>
      <c r="C38" s="30"/>
    </row>
    <row r="39" spans="2:5" s="11" customFormat="1" ht="13.5" customHeight="1">
      <c r="B39" s="19"/>
      <c r="C39" s="30"/>
    </row>
    <row r="40" spans="2:5" s="11" customFormat="1" ht="13.5" customHeight="1">
      <c r="B40" s="19"/>
      <c r="C40" s="30"/>
    </row>
    <row r="41" spans="2:5" s="11" customFormat="1" ht="27.75" customHeight="1">
      <c r="B41" s="215" t="s">
        <v>63</v>
      </c>
      <c r="C41" s="215"/>
      <c r="D41" s="215"/>
      <c r="E41" s="215"/>
    </row>
    <row r="42" spans="2:5" s="11" customFormat="1" ht="13.5" customHeight="1">
      <c r="B42" s="19"/>
      <c r="C42" s="30"/>
    </row>
    <row r="43" spans="2:5" s="43" customFormat="1">
      <c r="B43" s="112"/>
      <c r="C43" s="115" t="str">
        <f>+Planbilanz!K11</f>
        <v>Planjahr 1</v>
      </c>
      <c r="D43" s="115" t="str">
        <f>+Planbilanz!M11</f>
        <v>Planjahr 2</v>
      </c>
      <c r="E43" s="115" t="str">
        <f>+Planbilanz!O11</f>
        <v>Planjahr 3</v>
      </c>
    </row>
    <row r="44" spans="2:5" s="43" customFormat="1">
      <c r="B44" s="113" t="s">
        <v>49</v>
      </c>
      <c r="C44" s="116"/>
      <c r="D44" s="116"/>
      <c r="E44" s="116"/>
    </row>
    <row r="45" spans="2:5" s="43" customFormat="1">
      <c r="B45" s="114" t="s">
        <v>50</v>
      </c>
      <c r="C45" s="117" t="str">
        <f>IF(Planbilanz!$K$28=0," ",+Planbilanz!K47/Planbilanz!K48)</f>
        <v xml:space="preserve"> </v>
      </c>
      <c r="D45" s="117" t="str">
        <f>IF(Planbilanz!M28=0," ",+Planbilanz!M47/Planbilanz!M48)</f>
        <v xml:space="preserve"> </v>
      </c>
      <c r="E45" s="117" t="str">
        <f>IF(Planbilanz!O28=0," ",+Planbilanz!O47/Planbilanz!O48)</f>
        <v xml:space="preserve"> </v>
      </c>
    </row>
    <row r="46" spans="2:5" s="43" customFormat="1">
      <c r="B46" s="114" t="s">
        <v>51</v>
      </c>
      <c r="C46" s="117" t="str">
        <f>IF(+Planbilanz!K28=0," ",(+Planbilanz!K42+Planbilanz!K37)/Planbilanz!K48)</f>
        <v xml:space="preserve"> </v>
      </c>
      <c r="D46" s="117" t="str">
        <f>IF(Planbilanz!M28=0," ",(+Planbilanz!M42+Planbilanz!M37)/Planbilanz!M48)</f>
        <v xml:space="preserve"> </v>
      </c>
      <c r="E46" s="117" t="str">
        <f>IF(Planbilanz!O28=0," ",(+Planbilanz!O42+Planbilanz!O37)/Planbilanz!O48)</f>
        <v xml:space="preserve"> </v>
      </c>
    </row>
    <row r="47" spans="2:5" s="43" customFormat="1">
      <c r="B47" s="114" t="s">
        <v>52</v>
      </c>
      <c r="C47" s="117" t="str">
        <f>IF(Planbilanz!K28=0," ",+Planbilanz!K47/Planbilanz!K27)</f>
        <v xml:space="preserve"> </v>
      </c>
      <c r="D47" s="117" t="str">
        <f>IF(Planbilanz!M28=0," ",+Planbilanz!M47/Planbilanz!M27)</f>
        <v xml:space="preserve"> </v>
      </c>
      <c r="E47" s="117" t="str">
        <f>IF(Planbilanz!O28=0," ",+Planbilanz!O47/Planbilanz!O27)</f>
        <v xml:space="preserve"> </v>
      </c>
    </row>
    <row r="48" spans="2:5" s="43" customFormat="1">
      <c r="B48" s="114" t="s">
        <v>53</v>
      </c>
      <c r="C48" s="117" t="str">
        <f>IF(Planbilanz!K28=0," ",(+Planbilanz!K47+Planbilanz!K42)/Planbilanz!K27)</f>
        <v xml:space="preserve"> </v>
      </c>
      <c r="D48" s="117" t="str">
        <f>IF(Planbilanz!M28=0," ",(+Planbilanz!M47+Planbilanz!M42)/Planbilanz!M27)</f>
        <v xml:space="preserve"> </v>
      </c>
      <c r="E48" s="117" t="str">
        <f>IF(Planbilanz!O28=0," ",(+Planbilanz!O47+Planbilanz!O42)/Planbilanz!O27)</f>
        <v xml:space="preserve"> </v>
      </c>
    </row>
    <row r="49" spans="1:5" s="43" customFormat="1">
      <c r="B49" s="49"/>
      <c r="C49" s="118"/>
      <c r="D49" s="118"/>
      <c r="E49" s="118"/>
    </row>
    <row r="50" spans="1:5" s="43" customFormat="1">
      <c r="B50" s="113" t="s">
        <v>54</v>
      </c>
      <c r="C50" s="116"/>
      <c r="D50" s="116"/>
      <c r="E50" s="116"/>
    </row>
    <row r="51" spans="1:5" s="43" customFormat="1">
      <c r="B51" s="114" t="s">
        <v>55</v>
      </c>
      <c r="C51" s="117" t="str">
        <f>IF(Planbilanz!K28=0," ",+Planbilanz!K12/Planbilanz!K37)</f>
        <v xml:space="preserve"> </v>
      </c>
      <c r="D51" s="117" t="str">
        <f>IF(Planbilanz!M28=0," ",+Planbilanz!M12/Planbilanz!M37)</f>
        <v xml:space="preserve"> </v>
      </c>
      <c r="E51" s="117" t="str">
        <f>IF(Planbilanz!O28=0," ",+Planbilanz!O12/Planbilanz!O37)</f>
        <v xml:space="preserve"> </v>
      </c>
    </row>
    <row r="52" spans="1:5" s="43" customFormat="1">
      <c r="B52" s="114" t="s">
        <v>56</v>
      </c>
      <c r="C52" s="117" t="str">
        <f>IF(Planbilanz!K28=0," ",(+Planbilanz!K12+Planbilanz!K13)/Planbilanz!K37)</f>
        <v xml:space="preserve"> </v>
      </c>
      <c r="D52" s="117" t="str">
        <f>IF(Planbilanz!M28=0," ",(+Planbilanz!M12+Planbilanz!M13)/Planbilanz!M37)</f>
        <v xml:space="preserve"> </v>
      </c>
      <c r="E52" s="117" t="str">
        <f>IF(Planbilanz!O28=0," ",(+Planbilanz!O12+Planbilanz!O13)/Planbilanz!O37)</f>
        <v xml:space="preserve"> </v>
      </c>
    </row>
    <row r="53" spans="1:5" s="43" customFormat="1">
      <c r="B53" s="114" t="s">
        <v>57</v>
      </c>
      <c r="C53" s="117" t="str">
        <f>IF(Planbilanz!K28=0," ",+Planbilanz!K18/Planbilanz!K37)</f>
        <v xml:space="preserve"> </v>
      </c>
      <c r="D53" s="117" t="str">
        <f>IF(Planbilanz!M28=0," ",+Planbilanz!M18/Planbilanz!M37)</f>
        <v xml:space="preserve"> </v>
      </c>
      <c r="E53" s="117" t="str">
        <f>IF(Planbilanz!O28=0," ",+Planbilanz!O18/Planbilanz!O37)</f>
        <v xml:space="preserve"> </v>
      </c>
    </row>
    <row r="54" spans="1:5" s="43" customFormat="1">
      <c r="B54" s="49"/>
      <c r="C54" s="118"/>
      <c r="D54" s="118"/>
      <c r="E54" s="118"/>
    </row>
    <row r="55" spans="1:5" s="43" customFormat="1">
      <c r="B55" s="113" t="s">
        <v>62</v>
      </c>
      <c r="C55" s="116"/>
      <c r="D55" s="116"/>
      <c r="E55" s="116"/>
    </row>
    <row r="56" spans="1:5" s="43" customFormat="1">
      <c r="B56" s="114" t="s">
        <v>58</v>
      </c>
      <c r="C56" s="117" t="str">
        <f>IF(Planbilanz!K28=0," ",+Planerfolg!K39/Planbilanz!K47)</f>
        <v xml:space="preserve"> </v>
      </c>
      <c r="D56" s="117" t="str">
        <f>IF(Planbilanz!M28=0," ",+Planerfolg!M39/Planbilanz!M47)</f>
        <v xml:space="preserve"> </v>
      </c>
      <c r="E56" s="117" t="str">
        <f>IF(Planbilanz!O28=0," ",+Planerfolg!O39/Planbilanz!O47)</f>
        <v xml:space="preserve"> </v>
      </c>
    </row>
    <row r="57" spans="1:5" s="43" customFormat="1">
      <c r="B57" s="114" t="s">
        <v>59</v>
      </c>
      <c r="C57" s="117" t="str">
        <f>IF(Planbilanz!K28=0," ",(+Planerfolg!K39+Planerfolg!K23)/Planbilanz!K48)</f>
        <v xml:space="preserve"> </v>
      </c>
      <c r="D57" s="117" t="str">
        <f>IF(Planbilanz!M28=0," ",(+Planerfolg!M39+Planerfolg!M23)/Planbilanz!M48)</f>
        <v xml:space="preserve"> </v>
      </c>
      <c r="E57" s="117" t="str">
        <f>IF(Planbilanz!O28=0," ",(+Planerfolg!O39+Planerfolg!O23)/Planbilanz!O48)</f>
        <v xml:space="preserve"> </v>
      </c>
    </row>
    <row r="58" spans="1:5" s="43" customFormat="1">
      <c r="B58" s="114" t="s">
        <v>60</v>
      </c>
      <c r="C58" s="117" t="str">
        <f>IF(Planbilanz!K28=0," ",+Planerfolg!K18/Planerfolg!K15)</f>
        <v xml:space="preserve"> </v>
      </c>
      <c r="D58" s="117" t="str">
        <f>IF(Planbilanz!M28=0," ",+Planerfolg!M18/Planerfolg!M15)</f>
        <v xml:space="preserve"> </v>
      </c>
      <c r="E58" s="117" t="str">
        <f>IF(Planbilanz!O28=0," ",+Planerfolg!O18/Planerfolg!O15)</f>
        <v xml:space="preserve"> </v>
      </c>
    </row>
    <row r="59" spans="1:5" s="43" customFormat="1">
      <c r="B59" s="114" t="s">
        <v>61</v>
      </c>
      <c r="C59" s="117" t="str">
        <f>IF(Planbilanz!K28=0," ",+Planerfolg!K40/Planerfolg!K15)</f>
        <v xml:space="preserve"> </v>
      </c>
      <c r="D59" s="117" t="str">
        <f>IF(Planbilanz!M28=0," ",+Planerfolg!M40/Planerfolg!M15)</f>
        <v xml:space="preserve"> </v>
      </c>
      <c r="E59" s="117" t="str">
        <f>IF(Planbilanz!O28=0," ",+Planerfolg!O40/Planerfolg!O15)</f>
        <v xml:space="preserve"> </v>
      </c>
    </row>
    <row r="60" spans="1:5" s="43" customFormat="1">
      <c r="B60" s="49"/>
      <c r="C60" s="119"/>
      <c r="D60" s="119"/>
      <c r="E60" s="119"/>
    </row>
    <row r="61" spans="1:5" s="103" customFormat="1">
      <c r="A61" s="46"/>
      <c r="B61" s="113" t="s">
        <v>82</v>
      </c>
      <c r="C61" s="116"/>
      <c r="D61" s="116"/>
      <c r="E61" s="116"/>
    </row>
    <row r="62" spans="1:5" s="103" customFormat="1">
      <c r="A62" s="46"/>
      <c r="B62" s="114" t="s">
        <v>83</v>
      </c>
      <c r="C62" s="120" t="str">
        <f>IF(Planbilanz!K28=0," ",+Planerfolg!K15/AVERAGE(Planbilanz!I13,Planbilanz!K13))</f>
        <v xml:space="preserve"> </v>
      </c>
      <c r="D62" s="120" t="str">
        <f>IF(Planbilanz!M28=0," ",+Planerfolg!M15/AVERAGE(Planbilanz!K13,Planbilanz!M13))</f>
        <v xml:space="preserve"> </v>
      </c>
      <c r="E62" s="120" t="str">
        <f>IF(Planbilanz!O28=0," ",+Planerfolg!O15/AVERAGE(+Planbilanz!M13,Planbilanz!O13))</f>
        <v xml:space="preserve"> </v>
      </c>
    </row>
    <row r="63" spans="1:5" s="103" customFormat="1">
      <c r="A63" s="46"/>
      <c r="B63" s="114" t="s">
        <v>84</v>
      </c>
      <c r="C63" s="120" t="str">
        <f>IF(Planbilanz!K28=0," ",+SUM(Planerfolg!K16:K17)/AVERAGE(Planbilanz!I32,Planbilanz!K32))</f>
        <v xml:space="preserve"> </v>
      </c>
      <c r="D63" s="120" t="str">
        <f>IF(Planbilanz!M28=0," ",+SUM(Planerfolg!M16:M17)/AVERAGE(Planbilanz!K32,Planbilanz!M32))</f>
        <v xml:space="preserve"> </v>
      </c>
      <c r="E63" s="120" t="str">
        <f>IF(Planbilanz!O28=0," ",+SUM(Planerfolg!O16:O17)/AVERAGE(Planbilanz!M32,Planbilanz!O32))</f>
        <v xml:space="preserve"> </v>
      </c>
    </row>
    <row r="64" spans="1:5" s="103" customFormat="1">
      <c r="A64" s="46"/>
      <c r="B64" s="114" t="s">
        <v>85</v>
      </c>
      <c r="C64" s="120" t="str">
        <f>IF(Planbilanz!K28=0," ",+SUM(Planerfolg!K16:K17)/(SUM(Planbilanz!I14,Planbilanz!K14,Planbilanz!I15,Planbilanz!K15)/2))</f>
        <v xml:space="preserve"> </v>
      </c>
      <c r="D64" s="120" t="str">
        <f>IF(Planbilanz!M28=0," ",+SUM(Planerfolg!M16:M17)/(SUM(Planbilanz!K14,Planbilanz!M14,Planbilanz!K15,Planbilanz!M15)/2))</f>
        <v xml:space="preserve"> </v>
      </c>
      <c r="E64" s="120" t="str">
        <f>IF(Planbilanz!O28=0," ",+SUM(Planerfolg!O16:O17)/(SUM(Planbilanz!M14,Planbilanz!O14,Planbilanz!M15,Planbilanz!O15)/2))</f>
        <v xml:space="preserve"> </v>
      </c>
    </row>
  </sheetData>
  <sheetProtection algorithmName="SHA-512" hashValue="nuUeyMSACR1+HuDCP6tL+CeOySKg017q8Us16dktDogkX+yb998b7eXm0kP8uMLpFv3MQKHJ39l0QRXcgnekVw==" saltValue="jPBnOnlKIfSNlyspYCIAKA==" spinCount="100000" sheet="1" objects="1" scenarios="1"/>
  <mergeCells count="5">
    <mergeCell ref="C7:D7"/>
    <mergeCell ref="C8:D8"/>
    <mergeCell ref="B2:I2"/>
    <mergeCell ref="B5:E5"/>
    <mergeCell ref="B41:E41"/>
  </mergeCells>
  <phoneticPr fontId="0" type="noConversion"/>
  <pageMargins left="0.78740157480314965" right="0.59055118110236227" top="0.78740157480314965" bottom="0.59055118110236227" header="0.51181102362204722" footer="0.51181102362204722"/>
  <pageSetup paperSize="9" scale="76" orientation="portrait"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autoFill="0" autoPict="0">
                <anchor moveWithCells="1">
                  <from>
                    <xdr:col>1</xdr:col>
                    <xdr:colOff>19050</xdr:colOff>
                    <xdr:row>1</xdr:row>
                    <xdr:rowOff>47625</xdr:rowOff>
                  </from>
                  <to>
                    <xdr:col>4</xdr:col>
                    <xdr:colOff>1266825</xdr:colOff>
                    <xdr:row>1</xdr:row>
                    <xdr:rowOff>514350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B1:L34"/>
  <sheetViews>
    <sheetView showGridLines="0" showRowColHeaders="0" showZeros="0" showOutlineSymbols="0" zoomScaleNormal="100" workbookViewId="0">
      <selection activeCell="B2" sqref="B2:L2"/>
    </sheetView>
  </sheetViews>
  <sheetFormatPr baseColWidth="10" defaultRowHeight="12.75"/>
  <cols>
    <col min="1" max="1" width="1.7109375" customWidth="1"/>
    <col min="2" max="2" width="35" customWidth="1"/>
    <col min="3" max="3" width="15.28515625" customWidth="1"/>
    <col min="4" max="4" width="14.140625" bestFit="1" customWidth="1"/>
    <col min="5" max="5" width="23.42578125" customWidth="1"/>
    <col min="6" max="6" width="38.140625" bestFit="1" customWidth="1"/>
    <col min="7" max="7" width="46.140625" bestFit="1" customWidth="1"/>
  </cols>
  <sheetData>
    <row r="1" spans="2:12" ht="6" customHeight="1"/>
    <row r="2" spans="2:12" s="2" customFormat="1" ht="57.75" customHeight="1">
      <c r="B2" s="233"/>
      <c r="C2" s="233"/>
      <c r="D2" s="233"/>
      <c r="E2" s="233"/>
      <c r="F2" s="233"/>
      <c r="G2" s="233"/>
      <c r="H2" s="233"/>
      <c r="I2" s="233"/>
      <c r="J2" s="233"/>
      <c r="K2" s="233"/>
      <c r="L2" s="233"/>
    </row>
    <row r="3" spans="2:12" s="5" customFormat="1" ht="30" customHeight="1"/>
    <row r="4" spans="2:12" s="5" customFormat="1" ht="30" customHeight="1"/>
    <row r="5" spans="2:12" ht="25.5">
      <c r="B5" s="215" t="s">
        <v>81</v>
      </c>
      <c r="C5" s="215"/>
      <c r="D5" s="215"/>
      <c r="E5" s="3"/>
    </row>
    <row r="6" spans="2:12" ht="15.75" customHeight="1">
      <c r="B6" s="1"/>
    </row>
    <row r="7" spans="2:12" ht="15.75" customHeight="1">
      <c r="B7" s="1"/>
    </row>
    <row r="8" spans="2:12" s="121" customFormat="1" ht="38.25">
      <c r="B8" s="136" t="s">
        <v>76</v>
      </c>
      <c r="C8" s="136" t="s">
        <v>64</v>
      </c>
      <c r="D8" s="136" t="s">
        <v>65</v>
      </c>
      <c r="E8" s="136" t="s">
        <v>66</v>
      </c>
      <c r="F8" s="143" t="s">
        <v>233</v>
      </c>
      <c r="G8" s="125" t="s">
        <v>67</v>
      </c>
    </row>
    <row r="9" spans="2:12" s="122" customFormat="1">
      <c r="B9" s="137"/>
      <c r="C9" s="139"/>
      <c r="D9" s="141"/>
      <c r="E9" s="137"/>
      <c r="F9" s="137"/>
      <c r="G9" s="126"/>
    </row>
    <row r="10" spans="2:12" s="122" customFormat="1">
      <c r="B10" s="137"/>
      <c r="C10" s="139"/>
      <c r="D10" s="141"/>
      <c r="E10" s="137"/>
      <c r="F10" s="137"/>
      <c r="G10" s="126"/>
    </row>
    <row r="11" spans="2:12" s="122" customFormat="1">
      <c r="B11" s="137"/>
      <c r="C11" s="139"/>
      <c r="D11" s="141"/>
      <c r="E11" s="137"/>
      <c r="F11" s="137"/>
      <c r="G11" s="126"/>
    </row>
    <row r="12" spans="2:12" s="122" customFormat="1">
      <c r="B12" s="137"/>
      <c r="C12" s="139"/>
      <c r="D12" s="141"/>
      <c r="E12" s="137"/>
      <c r="F12" s="137"/>
      <c r="G12" s="126"/>
    </row>
    <row r="13" spans="2:12" s="122" customFormat="1">
      <c r="B13" s="137"/>
      <c r="C13" s="139"/>
      <c r="D13" s="141"/>
      <c r="E13" s="137"/>
      <c r="F13" s="137"/>
      <c r="G13" s="126"/>
    </row>
    <row r="14" spans="2:12" s="122" customFormat="1">
      <c r="B14" s="137"/>
      <c r="C14" s="139"/>
      <c r="D14" s="141"/>
      <c r="E14" s="137"/>
      <c r="F14" s="137"/>
      <c r="G14" s="126"/>
    </row>
    <row r="15" spans="2:12" s="122" customFormat="1">
      <c r="B15" s="137"/>
      <c r="C15" s="139"/>
      <c r="D15" s="141"/>
      <c r="E15" s="137"/>
      <c r="F15" s="137"/>
      <c r="G15" s="126"/>
    </row>
    <row r="16" spans="2:12" s="122" customFormat="1">
      <c r="B16" s="137"/>
      <c r="C16" s="139"/>
      <c r="D16" s="141"/>
      <c r="E16" s="137"/>
      <c r="F16" s="137"/>
      <c r="G16" s="126"/>
    </row>
    <row r="17" spans="2:7" s="122" customFormat="1">
      <c r="B17" s="137"/>
      <c r="C17" s="139"/>
      <c r="D17" s="141"/>
      <c r="E17" s="137"/>
      <c r="F17" s="137"/>
      <c r="G17" s="126"/>
    </row>
    <row r="18" spans="2:7" s="122" customFormat="1">
      <c r="B18" s="137"/>
      <c r="C18" s="139"/>
      <c r="D18" s="141"/>
      <c r="E18" s="137"/>
      <c r="F18" s="137"/>
      <c r="G18" s="126"/>
    </row>
    <row r="19" spans="2:7" s="122" customFormat="1">
      <c r="B19" s="137"/>
      <c r="C19" s="139"/>
      <c r="D19" s="141"/>
      <c r="E19" s="137"/>
      <c r="F19" s="137"/>
      <c r="G19" s="126"/>
    </row>
    <row r="20" spans="2:7" s="122" customFormat="1">
      <c r="B20" s="138"/>
      <c r="C20" s="140"/>
      <c r="D20" s="142"/>
      <c r="E20" s="138"/>
      <c r="F20" s="138"/>
      <c r="G20" s="126"/>
    </row>
    <row r="21" spans="2:7" s="122" customFormat="1">
      <c r="B21" s="137"/>
      <c r="C21" s="139"/>
      <c r="D21" s="141"/>
      <c r="E21" s="137"/>
      <c r="F21" s="137"/>
      <c r="G21" s="126"/>
    </row>
    <row r="22" spans="2:7" s="122" customFormat="1">
      <c r="B22" s="137"/>
      <c r="C22" s="139"/>
      <c r="D22" s="141"/>
      <c r="E22" s="137"/>
      <c r="F22" s="137"/>
      <c r="G22" s="126"/>
    </row>
    <row r="23" spans="2:7" s="122" customFormat="1">
      <c r="C23" s="123"/>
    </row>
    <row r="24" spans="2:7" s="122" customFormat="1">
      <c r="C24" s="123"/>
    </row>
    <row r="25" spans="2:7" s="121" customFormat="1" ht="24" customHeight="1">
      <c r="B25" s="124" t="s">
        <v>77</v>
      </c>
      <c r="C25" s="124" t="s">
        <v>68</v>
      </c>
      <c r="D25" s="124" t="s">
        <v>65</v>
      </c>
      <c r="E25" s="234" t="s">
        <v>78</v>
      </c>
      <c r="F25" s="234"/>
      <c r="G25" s="234"/>
    </row>
    <row r="26" spans="2:7" s="122" customFormat="1">
      <c r="B26" s="126"/>
      <c r="C26" s="127"/>
      <c r="D26" s="128"/>
      <c r="E26" s="232"/>
      <c r="F26" s="232"/>
      <c r="G26" s="232"/>
    </row>
    <row r="27" spans="2:7" s="122" customFormat="1">
      <c r="B27" s="126"/>
      <c r="C27" s="127"/>
      <c r="D27" s="128"/>
      <c r="E27" s="232"/>
      <c r="F27" s="232"/>
      <c r="G27" s="232"/>
    </row>
    <row r="28" spans="2:7" s="122" customFormat="1">
      <c r="B28" s="126"/>
      <c r="C28" s="127"/>
      <c r="D28" s="128"/>
      <c r="E28" s="232"/>
      <c r="F28" s="232"/>
      <c r="G28" s="232"/>
    </row>
    <row r="29" spans="2:7" s="122" customFormat="1">
      <c r="B29" s="126"/>
      <c r="C29" s="127"/>
      <c r="D29" s="128"/>
      <c r="E29" s="232"/>
      <c r="F29" s="232"/>
      <c r="G29" s="232"/>
    </row>
    <row r="30" spans="2:7" s="122" customFormat="1">
      <c r="B30" s="126"/>
      <c r="C30" s="127"/>
      <c r="D30" s="128"/>
      <c r="E30" s="232"/>
      <c r="F30" s="232"/>
      <c r="G30" s="232"/>
    </row>
    <row r="31" spans="2:7" s="122" customFormat="1">
      <c r="B31" s="126"/>
      <c r="C31" s="127"/>
      <c r="D31" s="128"/>
      <c r="E31" s="232"/>
      <c r="F31" s="232"/>
      <c r="G31" s="232"/>
    </row>
    <row r="32" spans="2:7" s="122" customFormat="1">
      <c r="B32" s="126"/>
      <c r="C32" s="127"/>
      <c r="D32" s="128"/>
      <c r="E32" s="232"/>
      <c r="F32" s="232"/>
      <c r="G32" s="232"/>
    </row>
    <row r="33" spans="2:7" s="122" customFormat="1">
      <c r="B33" s="126"/>
      <c r="C33" s="127"/>
      <c r="D33" s="128"/>
      <c r="E33" s="232"/>
      <c r="F33" s="232"/>
      <c r="G33" s="232"/>
    </row>
    <row r="34" spans="2:7" s="122" customFormat="1">
      <c r="B34" s="126"/>
      <c r="C34" s="127"/>
      <c r="D34" s="128"/>
      <c r="E34" s="232"/>
      <c r="F34" s="232"/>
      <c r="G34" s="232"/>
    </row>
  </sheetData>
  <sheetProtection algorithmName="SHA-512" hashValue="Yw1J8M9ulA73oglwUmibFgDbrBltVUFtSB9JBKc7mtXQKA7g8FUSX8BLhdkh/9DZMopqIorbeof4n2j/ut8MfA==" saltValue="s4lQbk2/BWY/tg7sny/LAw==" spinCount="100000" sheet="1" objects="1" scenarios="1"/>
  <mergeCells count="12">
    <mergeCell ref="E27:G27"/>
    <mergeCell ref="B5:D5"/>
    <mergeCell ref="B2:L2"/>
    <mergeCell ref="E32:G32"/>
    <mergeCell ref="E25:G25"/>
    <mergeCell ref="E26:G26"/>
    <mergeCell ref="E33:G33"/>
    <mergeCell ref="E34:G34"/>
    <mergeCell ref="E28:G28"/>
    <mergeCell ref="E29:G29"/>
    <mergeCell ref="E30:G30"/>
    <mergeCell ref="E31:G31"/>
  </mergeCells>
  <phoneticPr fontId="0" type="noConversion"/>
  <pageMargins left="0.59055118110236227" right="0.59055118110236227" top="0.59055118110236227" bottom="0.59055118110236227" header="0.51181102362204722" footer="0.31496062992125984"/>
  <pageSetup paperSize="9" scale="78"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9" r:id="rId4" name="Group Box 23">
              <controlPr defaultSize="0" autoFill="0" autoPict="0">
                <anchor moveWithCells="1">
                  <from>
                    <xdr:col>1</xdr:col>
                    <xdr:colOff>19050</xdr:colOff>
                    <xdr:row>1</xdr:row>
                    <xdr:rowOff>47625</xdr:rowOff>
                  </from>
                  <to>
                    <xdr:col>5</xdr:col>
                    <xdr:colOff>1809750</xdr:colOff>
                    <xdr:row>1</xdr:row>
                    <xdr:rowOff>514350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autoPageBreaks="0" fitToPage="1"/>
  </sheetPr>
  <dimension ref="B1:AH87"/>
  <sheetViews>
    <sheetView showGridLines="0" showRowColHeaders="0" showZeros="0" showOutlineSymbols="0" zoomScaleNormal="100" workbookViewId="0">
      <pane xSplit="7" ySplit="33" topLeftCell="H34" activePane="bottomRight" state="frozen"/>
      <selection pane="topRight"/>
      <selection pane="bottomLeft"/>
      <selection pane="bottomRight" activeCell="B2" sqref="B2:L2"/>
    </sheetView>
  </sheetViews>
  <sheetFormatPr baseColWidth="10" defaultColWidth="10.85546875" defaultRowHeight="12"/>
  <cols>
    <col min="1" max="1" width="1.7109375" style="20" customWidth="1"/>
    <col min="2" max="2" width="2.28515625" style="20" bestFit="1" customWidth="1"/>
    <col min="3" max="7" width="10.7109375" style="20" customWidth="1"/>
    <col min="8" max="9" width="11.7109375" style="20" customWidth="1"/>
    <col min="10" max="16384" width="10.85546875" style="20"/>
  </cols>
  <sheetData>
    <row r="1" spans="2:33" ht="6" customHeight="1"/>
    <row r="2" spans="2:33" s="5" customFormat="1" ht="57.75" customHeight="1">
      <c r="B2" s="185"/>
      <c r="C2" s="185"/>
      <c r="D2" s="185"/>
      <c r="E2" s="185"/>
      <c r="F2" s="185"/>
      <c r="G2" s="185"/>
      <c r="H2" s="185"/>
      <c r="I2" s="185"/>
      <c r="J2" s="185"/>
      <c r="K2" s="185"/>
      <c r="L2" s="185"/>
    </row>
    <row r="3" spans="2:33" s="5" customFormat="1" ht="30" customHeight="1"/>
    <row r="4" spans="2:33" s="5" customFormat="1" ht="30" customHeight="1"/>
    <row r="5" spans="2:33" s="10" customFormat="1" ht="25.5">
      <c r="B5" s="235" t="s">
        <v>162</v>
      </c>
      <c r="C5" s="236"/>
      <c r="D5" s="236"/>
      <c r="E5" s="236"/>
      <c r="F5" s="236"/>
      <c r="G5" s="236"/>
      <c r="H5" s="236"/>
      <c r="I5" s="236"/>
      <c r="J5" s="7"/>
      <c r="K5" s="8"/>
      <c r="L5" s="9"/>
      <c r="M5" s="4"/>
      <c r="N5" s="4"/>
    </row>
    <row r="6" spans="2:33" s="10" customFormat="1" ht="3" customHeight="1">
      <c r="B6" s="6"/>
      <c r="C6" s="6"/>
      <c r="D6" s="6"/>
      <c r="E6" s="6"/>
      <c r="F6" s="6"/>
      <c r="G6" s="6"/>
      <c r="H6" s="25"/>
      <c r="I6" s="6"/>
      <c r="J6" s="11"/>
      <c r="K6" s="11"/>
    </row>
    <row r="7" spans="2:33" s="10" customFormat="1" ht="3" customHeight="1">
      <c r="B7" s="6"/>
      <c r="C7" s="6"/>
      <c r="D7" s="6"/>
      <c r="E7" s="6"/>
      <c r="F7" s="6"/>
      <c r="G7" s="6"/>
      <c r="H7" s="17" t="str">
        <f>IF(I86=0,"",I86)</f>
        <v/>
      </c>
      <c r="J7" s="164"/>
      <c r="K7" s="164"/>
      <c r="L7" s="164"/>
      <c r="M7" s="164"/>
      <c r="N7" s="164"/>
      <c r="O7" s="164"/>
      <c r="P7" s="164"/>
      <c r="Q7" s="164"/>
      <c r="R7" s="164"/>
      <c r="S7" s="164"/>
      <c r="T7" s="164"/>
      <c r="U7" s="164"/>
      <c r="V7" s="164"/>
      <c r="W7" s="164"/>
      <c r="X7" s="164"/>
      <c r="Y7" s="164"/>
      <c r="Z7" s="164"/>
      <c r="AA7" s="164"/>
      <c r="AB7" s="164"/>
      <c r="AC7" s="164"/>
      <c r="AD7" s="164"/>
      <c r="AE7" s="164"/>
      <c r="AF7" s="164"/>
      <c r="AG7" s="164"/>
    </row>
    <row r="8" spans="2:33" s="10" customFormat="1" ht="3" customHeight="1">
      <c r="B8" s="6"/>
      <c r="C8" s="6"/>
      <c r="D8" s="6"/>
      <c r="E8" s="6"/>
      <c r="F8" s="6"/>
      <c r="G8" s="6"/>
      <c r="H8" s="17" t="e">
        <f>+$H$7*0.9</f>
        <v>#VALUE!</v>
      </c>
      <c r="J8" s="165"/>
      <c r="K8" s="165"/>
      <c r="L8" s="165"/>
      <c r="M8" s="165"/>
      <c r="N8" s="165"/>
      <c r="O8" s="165"/>
      <c r="P8" s="165"/>
      <c r="Q8" s="165"/>
      <c r="R8" s="165"/>
      <c r="S8" s="165"/>
      <c r="T8" s="165"/>
      <c r="U8" s="165"/>
      <c r="V8" s="165"/>
      <c r="W8" s="165"/>
      <c r="X8" s="165"/>
      <c r="Y8" s="165"/>
      <c r="Z8" s="165"/>
      <c r="AA8" s="165"/>
      <c r="AB8" s="165"/>
      <c r="AC8" s="165"/>
      <c r="AD8" s="165"/>
      <c r="AE8" s="165"/>
      <c r="AF8" s="165"/>
      <c r="AG8" s="165"/>
    </row>
    <row r="9" spans="2:33" s="10" customFormat="1" ht="3" customHeight="1">
      <c r="B9" s="6"/>
      <c r="C9" s="6"/>
      <c r="D9" s="6"/>
      <c r="E9" s="6"/>
      <c r="F9" s="6"/>
      <c r="G9" s="6"/>
      <c r="H9" s="17" t="e">
        <f>+$H$7*0.8</f>
        <v>#VALUE!</v>
      </c>
      <c r="J9" s="165"/>
      <c r="K9" s="165"/>
      <c r="L9" s="165"/>
      <c r="M9" s="165"/>
      <c r="N9" s="165"/>
      <c r="O9" s="165"/>
      <c r="P9" s="165"/>
      <c r="Q9" s="165"/>
      <c r="R9" s="165"/>
      <c r="S9" s="165"/>
      <c r="T9" s="165"/>
      <c r="U9" s="165"/>
      <c r="V9" s="165"/>
      <c r="W9" s="165"/>
      <c r="X9" s="165"/>
      <c r="Y9" s="165"/>
      <c r="Z9" s="165"/>
      <c r="AA9" s="165"/>
      <c r="AB9" s="165"/>
      <c r="AC9" s="165"/>
      <c r="AD9" s="165"/>
      <c r="AE9" s="165"/>
      <c r="AF9" s="165"/>
      <c r="AG9" s="165"/>
    </row>
    <row r="10" spans="2:33" s="10" customFormat="1" ht="3" customHeight="1">
      <c r="B10" s="6"/>
      <c r="C10" s="6"/>
      <c r="D10" s="6"/>
      <c r="E10" s="6"/>
      <c r="F10" s="6"/>
      <c r="G10" s="6"/>
      <c r="H10" s="17" t="e">
        <f>+$H$7*0.7</f>
        <v>#VALUE!</v>
      </c>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row>
    <row r="11" spans="2:33" s="10" customFormat="1" ht="3" customHeight="1">
      <c r="B11" s="6"/>
      <c r="C11" s="6"/>
      <c r="D11" s="6"/>
      <c r="E11" s="6"/>
      <c r="F11" s="6"/>
      <c r="G11" s="6"/>
      <c r="H11" s="17" t="e">
        <f>+$H$7*0.6</f>
        <v>#VALUE!</v>
      </c>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row>
    <row r="12" spans="2:33" s="10" customFormat="1" ht="3" customHeight="1">
      <c r="B12" s="6"/>
      <c r="C12" s="6"/>
      <c r="D12" s="6"/>
      <c r="E12" s="6"/>
      <c r="F12" s="6"/>
      <c r="G12" s="6"/>
      <c r="H12" s="17" t="e">
        <f>+$H$7*0.5</f>
        <v>#VALUE!</v>
      </c>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row>
    <row r="13" spans="2:33" s="10" customFormat="1" ht="3" customHeight="1">
      <c r="B13" s="6"/>
      <c r="C13" s="6"/>
      <c r="D13" s="6"/>
      <c r="E13" s="6"/>
      <c r="F13" s="6"/>
      <c r="G13" s="6"/>
      <c r="H13" s="17" t="e">
        <f>+$H$7*0.4</f>
        <v>#VALUE!</v>
      </c>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row>
    <row r="14" spans="2:33" s="10" customFormat="1" ht="3" customHeight="1">
      <c r="B14" s="6"/>
      <c r="C14" s="6"/>
      <c r="D14" s="6"/>
      <c r="E14" s="6"/>
      <c r="F14" s="6"/>
      <c r="G14" s="6"/>
      <c r="H14" s="17" t="e">
        <f>+$H$7*0.3</f>
        <v>#VALUE!</v>
      </c>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row>
    <row r="15" spans="2:33" s="10" customFormat="1" ht="3" customHeight="1">
      <c r="B15" s="6"/>
      <c r="C15" s="6"/>
      <c r="D15" s="6"/>
      <c r="E15" s="6"/>
      <c r="F15" s="6"/>
      <c r="G15" s="6"/>
      <c r="H15" s="17" t="e">
        <f>+$H$7*0.2</f>
        <v>#VALUE!</v>
      </c>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row>
    <row r="16" spans="2:33" s="10" customFormat="1" ht="3" customHeight="1">
      <c r="B16" s="6"/>
      <c r="C16" s="6"/>
      <c r="D16" s="6"/>
      <c r="E16" s="6"/>
      <c r="F16" s="6"/>
      <c r="G16" s="6"/>
      <c r="H16" s="17" t="e">
        <f>+$H$7*0.1</f>
        <v>#VALUE!</v>
      </c>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row>
    <row r="17" spans="2:34" s="10" customFormat="1" ht="0.75" customHeight="1">
      <c r="B17" s="6"/>
      <c r="C17" s="6"/>
      <c r="D17" s="6"/>
      <c r="E17" s="6"/>
      <c r="F17" s="6"/>
      <c r="G17" s="6"/>
      <c r="H17" s="17"/>
      <c r="I17" s="13"/>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row>
    <row r="18" spans="2:34" s="10" customFormat="1" ht="3" customHeight="1">
      <c r="B18" s="6"/>
      <c r="C18" s="6"/>
      <c r="D18" s="6"/>
      <c r="E18" s="6"/>
      <c r="F18" s="6"/>
      <c r="G18" s="6"/>
      <c r="H18" s="17" t="e">
        <f>+$H$27*0.1</f>
        <v>#VALUE!</v>
      </c>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row>
    <row r="19" spans="2:34" s="10" customFormat="1" ht="3" customHeight="1">
      <c r="B19" s="6"/>
      <c r="C19" s="6"/>
      <c r="D19" s="6"/>
      <c r="E19" s="6"/>
      <c r="F19" s="6"/>
      <c r="G19" s="6"/>
      <c r="H19" s="17" t="e">
        <f>+$H$27*0.2</f>
        <v>#VALUE!</v>
      </c>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row>
    <row r="20" spans="2:34" s="10" customFormat="1" ht="3" customHeight="1">
      <c r="B20" s="6"/>
      <c r="C20" s="6"/>
      <c r="D20" s="6"/>
      <c r="E20" s="6"/>
      <c r="F20" s="6"/>
      <c r="G20" s="6"/>
      <c r="H20" s="17" t="e">
        <f>+$H$27*0.3</f>
        <v>#VALUE!</v>
      </c>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row>
    <row r="21" spans="2:34" s="10" customFormat="1" ht="3" customHeight="1">
      <c r="B21" s="6"/>
      <c r="C21" s="6"/>
      <c r="D21" s="6"/>
      <c r="E21" s="6"/>
      <c r="F21" s="6"/>
      <c r="G21" s="6"/>
      <c r="H21" s="17" t="e">
        <f>+$H$27*0.4</f>
        <v>#VALUE!</v>
      </c>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row>
    <row r="22" spans="2:34" s="10" customFormat="1" ht="3" customHeight="1">
      <c r="B22" s="6"/>
      <c r="C22" s="6"/>
      <c r="D22" s="6"/>
      <c r="E22" s="6"/>
      <c r="F22" s="6"/>
      <c r="G22" s="6"/>
      <c r="H22" s="17" t="e">
        <f>+$H$27*0.5</f>
        <v>#VALUE!</v>
      </c>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row>
    <row r="23" spans="2:34" s="10" customFormat="1" ht="3" customHeight="1">
      <c r="B23" s="6"/>
      <c r="C23" s="6"/>
      <c r="D23" s="6"/>
      <c r="E23" s="6"/>
      <c r="F23" s="6"/>
      <c r="G23" s="6"/>
      <c r="H23" s="17" t="e">
        <f>+$H$27*0.6</f>
        <v>#VALUE!</v>
      </c>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row>
    <row r="24" spans="2:34" s="10" customFormat="1" ht="3" customHeight="1">
      <c r="B24" s="6"/>
      <c r="C24" s="6"/>
      <c r="D24" s="6"/>
      <c r="E24" s="6"/>
      <c r="F24" s="6"/>
      <c r="G24" s="6"/>
      <c r="H24" s="17" t="e">
        <f>+$H$27*0.7</f>
        <v>#VALUE!</v>
      </c>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row>
    <row r="25" spans="2:34" s="10" customFormat="1" ht="3" customHeight="1">
      <c r="B25" s="6"/>
      <c r="C25" s="6"/>
      <c r="D25" s="6"/>
      <c r="E25" s="6"/>
      <c r="F25" s="6"/>
      <c r="G25" s="6"/>
      <c r="H25" s="17" t="e">
        <f>+$H$27*0.8</f>
        <v>#VALUE!</v>
      </c>
      <c r="J25" s="165"/>
      <c r="K25" s="165"/>
      <c r="L25" s="165"/>
      <c r="M25" s="26"/>
      <c r="N25" s="26"/>
      <c r="O25" s="165"/>
      <c r="P25" s="165"/>
      <c r="Q25" s="165"/>
      <c r="R25" s="165"/>
      <c r="S25" s="165"/>
      <c r="T25" s="165"/>
      <c r="U25" s="165"/>
      <c r="V25" s="165"/>
      <c r="W25" s="165"/>
      <c r="X25" s="165"/>
      <c r="Y25" s="165"/>
      <c r="Z25" s="165"/>
      <c r="AA25" s="165"/>
      <c r="AB25" s="165"/>
      <c r="AC25" s="165"/>
      <c r="AD25" s="165"/>
      <c r="AE25" s="165"/>
      <c r="AF25" s="165"/>
      <c r="AG25" s="165"/>
    </row>
    <row r="26" spans="2:34" s="10" customFormat="1" ht="3" customHeight="1">
      <c r="B26" s="6"/>
      <c r="C26" s="6"/>
      <c r="D26" s="6"/>
      <c r="E26" s="6"/>
      <c r="F26" s="6"/>
      <c r="G26" s="6"/>
      <c r="H26" s="17" t="e">
        <f>+$H$27*0.9</f>
        <v>#VALUE!</v>
      </c>
      <c r="J26" s="165"/>
      <c r="K26" s="165"/>
      <c r="L26" s="165"/>
      <c r="M26" s="26"/>
      <c r="N26" s="26"/>
      <c r="O26" s="165"/>
      <c r="P26" s="165"/>
      <c r="Q26" s="165"/>
      <c r="R26" s="165"/>
      <c r="S26" s="165"/>
      <c r="T26" s="165"/>
      <c r="U26" s="165"/>
      <c r="V26" s="165"/>
      <c r="W26" s="165"/>
      <c r="X26" s="165"/>
      <c r="Y26" s="165"/>
      <c r="Z26" s="165"/>
      <c r="AA26" s="165"/>
      <c r="AB26" s="165"/>
      <c r="AC26" s="165"/>
      <c r="AD26" s="165"/>
      <c r="AE26" s="165"/>
      <c r="AF26" s="165"/>
      <c r="AG26" s="165"/>
    </row>
    <row r="27" spans="2:34" s="10" customFormat="1" ht="3" customHeight="1">
      <c r="B27" s="14"/>
      <c r="C27" s="15"/>
      <c r="D27" s="15"/>
      <c r="E27" s="15"/>
      <c r="F27" s="15"/>
      <c r="G27" s="15"/>
      <c r="H27" s="17" t="str">
        <f>IF(I86=0,"",I86*-1)</f>
        <v/>
      </c>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row>
    <row r="28" spans="2:34" s="10" customFormat="1" ht="3" customHeight="1">
      <c r="B28" s="14"/>
      <c r="C28" s="15"/>
      <c r="D28" s="15"/>
      <c r="E28" s="15"/>
      <c r="F28" s="15"/>
      <c r="G28" s="15"/>
      <c r="H28" s="16"/>
      <c r="I28" s="12"/>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2:34" s="49" customFormat="1" ht="13.5" customHeight="1" thickBot="1">
      <c r="B29" s="212" t="s">
        <v>163</v>
      </c>
      <c r="C29" s="212"/>
      <c r="D29" s="212"/>
      <c r="E29" s="212"/>
      <c r="F29" s="213"/>
      <c r="G29" s="213"/>
      <c r="H29" s="213"/>
      <c r="I29" s="213"/>
    </row>
    <row r="30" spans="2:34" s="49" customFormat="1" ht="13.5" customHeight="1" thickTop="1">
      <c r="B30" s="212" t="s">
        <v>164</v>
      </c>
      <c r="C30" s="212"/>
      <c r="D30" s="212"/>
      <c r="E30" s="212"/>
      <c r="F30" s="237"/>
      <c r="G30" s="237"/>
      <c r="H30" s="238"/>
      <c r="I30" s="238"/>
    </row>
    <row r="31" spans="2:34" s="49" customFormat="1" ht="13.5" customHeight="1">
      <c r="B31" s="43"/>
      <c r="C31" s="43"/>
      <c r="D31" s="43"/>
      <c r="E31" s="43"/>
      <c r="F31" s="43"/>
      <c r="G31" s="43"/>
    </row>
    <row r="32" spans="2:34" s="48" customFormat="1" ht="15" customHeight="1">
      <c r="B32" s="198"/>
      <c r="C32" s="198"/>
      <c r="D32" s="198"/>
      <c r="E32" s="198"/>
      <c r="F32" s="198"/>
      <c r="G32" s="198"/>
      <c r="H32" s="189" t="s">
        <v>165</v>
      </c>
      <c r="I32" s="189"/>
      <c r="J32" s="239" t="str">
        <f>IF($F$30&lt;&gt;0,+$F$30,"Monat 1")</f>
        <v>Monat 1</v>
      </c>
      <c r="K32" s="240"/>
      <c r="L32" s="239" t="str">
        <f>IF(J32="Monat 1","Monat 2",+J32+31)</f>
        <v>Monat 2</v>
      </c>
      <c r="M32" s="240"/>
      <c r="N32" s="239" t="str">
        <f>IF(L32="Monat 2","Monat 3",+L32+31)</f>
        <v>Monat 3</v>
      </c>
      <c r="O32" s="240"/>
      <c r="P32" s="239" t="str">
        <f>IF(N32="Monat 3","Monat 4",+N32+31)</f>
        <v>Monat 4</v>
      </c>
      <c r="Q32" s="240"/>
      <c r="R32" s="239" t="str">
        <f>IF(P32="Monat 4","Monat 5",+P32+31)</f>
        <v>Monat 5</v>
      </c>
      <c r="S32" s="240"/>
      <c r="T32" s="239" t="str">
        <f>IF(R32="Monat 5","Monat 6",+R32+31)</f>
        <v>Monat 6</v>
      </c>
      <c r="U32" s="240"/>
      <c r="V32" s="239" t="str">
        <f>IF(T32="Monat 6","Monat 7",+T32+31)</f>
        <v>Monat 7</v>
      </c>
      <c r="W32" s="240"/>
      <c r="X32" s="239" t="str">
        <f>IF(V32="Monat 7","Monat 8",+V32+31)</f>
        <v>Monat 8</v>
      </c>
      <c r="Y32" s="240"/>
      <c r="Z32" s="239" t="str">
        <f>IF(X32="Monat 8","Monat 9",+X32+31)</f>
        <v>Monat 9</v>
      </c>
      <c r="AA32" s="240"/>
      <c r="AB32" s="239" t="str">
        <f>IF(Z32="Monat 9","Monat 10",+Z32+31)</f>
        <v>Monat 10</v>
      </c>
      <c r="AC32" s="240"/>
      <c r="AD32" s="239" t="str">
        <f>IF(AB32="Monat 10","Monat 11",+AB32+31)</f>
        <v>Monat 11</v>
      </c>
      <c r="AE32" s="240"/>
      <c r="AF32" s="239" t="str">
        <f>IF(AD32="Monat 11","Monat 12",+AD32+31)</f>
        <v>Monat 12</v>
      </c>
      <c r="AG32" s="240"/>
    </row>
    <row r="33" spans="2:33" s="48" customFormat="1" ht="15" customHeight="1">
      <c r="B33" s="189"/>
      <c r="C33" s="189"/>
      <c r="D33" s="189"/>
      <c r="E33" s="189"/>
      <c r="F33" s="189"/>
      <c r="G33" s="189"/>
      <c r="H33" s="168" t="s">
        <v>166</v>
      </c>
      <c r="I33" s="168" t="s">
        <v>167</v>
      </c>
      <c r="J33" s="168" t="s">
        <v>168</v>
      </c>
      <c r="K33" s="168" t="s">
        <v>169</v>
      </c>
      <c r="L33" s="168" t="s">
        <v>168</v>
      </c>
      <c r="M33" s="168" t="s">
        <v>169</v>
      </c>
      <c r="N33" s="168" t="s">
        <v>168</v>
      </c>
      <c r="O33" s="168" t="s">
        <v>169</v>
      </c>
      <c r="P33" s="168" t="s">
        <v>168</v>
      </c>
      <c r="Q33" s="168" t="s">
        <v>169</v>
      </c>
      <c r="R33" s="168" t="s">
        <v>168</v>
      </c>
      <c r="S33" s="168" t="s">
        <v>169</v>
      </c>
      <c r="T33" s="168" t="s">
        <v>168</v>
      </c>
      <c r="U33" s="168" t="s">
        <v>169</v>
      </c>
      <c r="V33" s="168" t="s">
        <v>168</v>
      </c>
      <c r="W33" s="168" t="s">
        <v>169</v>
      </c>
      <c r="X33" s="168" t="s">
        <v>168</v>
      </c>
      <c r="Y33" s="168" t="s">
        <v>169</v>
      </c>
      <c r="Z33" s="168" t="s">
        <v>168</v>
      </c>
      <c r="AA33" s="168" t="s">
        <v>169</v>
      </c>
      <c r="AB33" s="168" t="s">
        <v>168</v>
      </c>
      <c r="AC33" s="168" t="s">
        <v>169</v>
      </c>
      <c r="AD33" s="168" t="s">
        <v>168</v>
      </c>
      <c r="AE33" s="168" t="s">
        <v>169</v>
      </c>
      <c r="AF33" s="168" t="s">
        <v>168</v>
      </c>
      <c r="AG33" s="168" t="s">
        <v>169</v>
      </c>
    </row>
    <row r="34" spans="2:33" s="48" customFormat="1" ht="12.75">
      <c r="B34" s="53"/>
      <c r="C34" s="202" t="s">
        <v>170</v>
      </c>
      <c r="D34" s="202"/>
      <c r="E34" s="202"/>
      <c r="F34" s="202"/>
      <c r="G34" s="202"/>
      <c r="H34" s="162">
        <f>+J34</f>
        <v>0</v>
      </c>
      <c r="I34" s="162">
        <f>+K34</f>
        <v>0</v>
      </c>
      <c r="J34" s="169"/>
      <c r="K34" s="169"/>
      <c r="L34" s="171">
        <f t="shared" ref="L34:AG34" si="0">IF(AND(SUM(L35:L39)=0,SUM(L42:L55)=0),0,+J68)</f>
        <v>0</v>
      </c>
      <c r="M34" s="171">
        <f t="shared" si="0"/>
        <v>0</v>
      </c>
      <c r="N34" s="171">
        <f t="shared" si="0"/>
        <v>0</v>
      </c>
      <c r="O34" s="171">
        <f t="shared" si="0"/>
        <v>0</v>
      </c>
      <c r="P34" s="171">
        <f t="shared" si="0"/>
        <v>0</v>
      </c>
      <c r="Q34" s="171">
        <f t="shared" si="0"/>
        <v>0</v>
      </c>
      <c r="R34" s="171">
        <f t="shared" si="0"/>
        <v>0</v>
      </c>
      <c r="S34" s="171">
        <f t="shared" si="0"/>
        <v>0</v>
      </c>
      <c r="T34" s="171">
        <f t="shared" si="0"/>
        <v>0</v>
      </c>
      <c r="U34" s="171">
        <f t="shared" si="0"/>
        <v>0</v>
      </c>
      <c r="V34" s="171">
        <f t="shared" si="0"/>
        <v>0</v>
      </c>
      <c r="W34" s="171">
        <f t="shared" si="0"/>
        <v>0</v>
      </c>
      <c r="X34" s="171">
        <f t="shared" si="0"/>
        <v>0</v>
      </c>
      <c r="Y34" s="171">
        <f t="shared" si="0"/>
        <v>0</v>
      </c>
      <c r="Z34" s="171">
        <f t="shared" si="0"/>
        <v>0</v>
      </c>
      <c r="AA34" s="171">
        <f t="shared" si="0"/>
        <v>0</v>
      </c>
      <c r="AB34" s="171">
        <f t="shared" si="0"/>
        <v>0</v>
      </c>
      <c r="AC34" s="171">
        <f t="shared" si="0"/>
        <v>0</v>
      </c>
      <c r="AD34" s="171">
        <f t="shared" si="0"/>
        <v>0</v>
      </c>
      <c r="AE34" s="171">
        <f t="shared" si="0"/>
        <v>0</v>
      </c>
      <c r="AF34" s="171">
        <f t="shared" si="0"/>
        <v>0</v>
      </c>
      <c r="AG34" s="171">
        <f t="shared" si="0"/>
        <v>0</v>
      </c>
    </row>
    <row r="35" spans="2:33" s="48" customFormat="1" ht="15" customHeight="1">
      <c r="B35" s="59"/>
      <c r="C35" s="191" t="s">
        <v>171</v>
      </c>
      <c r="D35" s="191"/>
      <c r="E35" s="191"/>
      <c r="F35" s="191"/>
      <c r="G35" s="191"/>
      <c r="H35" s="161">
        <f t="shared" ref="H35:I39" si="1">SUM(J35,L35,N35,P35,R35,T35,V35,X35,Z35,AB35,AD35,AF35)</f>
        <v>0</v>
      </c>
      <c r="I35" s="161">
        <f t="shared" si="1"/>
        <v>0</v>
      </c>
      <c r="J35" s="98"/>
      <c r="K35" s="98"/>
      <c r="L35" s="98"/>
      <c r="M35" s="98"/>
      <c r="N35" s="98"/>
      <c r="O35" s="98"/>
      <c r="P35" s="98"/>
      <c r="Q35" s="98"/>
      <c r="R35" s="98"/>
      <c r="S35" s="98"/>
      <c r="T35" s="98"/>
      <c r="U35" s="98"/>
      <c r="V35" s="98"/>
      <c r="W35" s="98"/>
      <c r="X35" s="98"/>
      <c r="Y35" s="98"/>
      <c r="Z35" s="98"/>
      <c r="AA35" s="98"/>
      <c r="AB35" s="98"/>
      <c r="AC35" s="98"/>
      <c r="AD35" s="98"/>
      <c r="AE35" s="98"/>
      <c r="AF35" s="98"/>
      <c r="AG35" s="98"/>
    </row>
    <row r="36" spans="2:33" s="48" customFormat="1" ht="15" customHeight="1">
      <c r="B36" s="151" t="s">
        <v>172</v>
      </c>
      <c r="C36" s="191" t="s">
        <v>173</v>
      </c>
      <c r="D36" s="191"/>
      <c r="E36" s="191"/>
      <c r="F36" s="191"/>
      <c r="G36" s="191"/>
      <c r="H36" s="161">
        <f t="shared" si="1"/>
        <v>0</v>
      </c>
      <c r="I36" s="161">
        <f t="shared" si="1"/>
        <v>0</v>
      </c>
      <c r="J36" s="98"/>
      <c r="K36" s="98"/>
      <c r="L36" s="98"/>
      <c r="M36" s="98"/>
      <c r="N36" s="98"/>
      <c r="O36" s="98"/>
      <c r="P36" s="98"/>
      <c r="Q36" s="98"/>
      <c r="R36" s="98"/>
      <c r="S36" s="98"/>
      <c r="T36" s="98"/>
      <c r="U36" s="98"/>
      <c r="V36" s="98"/>
      <c r="W36" s="98"/>
      <c r="X36" s="98"/>
      <c r="Y36" s="98"/>
      <c r="Z36" s="98"/>
      <c r="AA36" s="98"/>
      <c r="AB36" s="98"/>
      <c r="AC36" s="98"/>
      <c r="AD36" s="98"/>
      <c r="AE36" s="98"/>
      <c r="AF36" s="98"/>
      <c r="AG36" s="98"/>
    </row>
    <row r="37" spans="2:33" s="48" customFormat="1" ht="15" customHeight="1">
      <c r="B37" s="151" t="s">
        <v>172</v>
      </c>
      <c r="C37" s="191" t="s">
        <v>174</v>
      </c>
      <c r="D37" s="191"/>
      <c r="E37" s="191"/>
      <c r="F37" s="191"/>
      <c r="G37" s="191"/>
      <c r="H37" s="161">
        <f t="shared" si="1"/>
        <v>0</v>
      </c>
      <c r="I37" s="161">
        <f t="shared" si="1"/>
        <v>0</v>
      </c>
      <c r="J37" s="98"/>
      <c r="K37" s="98"/>
      <c r="L37" s="98"/>
      <c r="M37" s="98"/>
      <c r="N37" s="98"/>
      <c r="O37" s="98"/>
      <c r="P37" s="98"/>
      <c r="Q37" s="98"/>
      <c r="R37" s="98"/>
      <c r="S37" s="98"/>
      <c r="T37" s="98"/>
      <c r="U37" s="98"/>
      <c r="V37" s="98"/>
      <c r="W37" s="98"/>
      <c r="X37" s="98"/>
      <c r="Y37" s="98"/>
      <c r="Z37" s="98"/>
      <c r="AA37" s="98"/>
      <c r="AB37" s="98"/>
      <c r="AC37" s="98"/>
      <c r="AD37" s="98"/>
      <c r="AE37" s="98"/>
      <c r="AF37" s="98"/>
      <c r="AG37" s="98"/>
    </row>
    <row r="38" spans="2:33" s="48" customFormat="1" ht="15" customHeight="1">
      <c r="B38" s="151" t="s">
        <v>172</v>
      </c>
      <c r="C38" s="241"/>
      <c r="D38" s="241"/>
      <c r="E38" s="241"/>
      <c r="F38" s="241"/>
      <c r="G38" s="241"/>
      <c r="H38" s="161">
        <f t="shared" si="1"/>
        <v>0</v>
      </c>
      <c r="I38" s="161">
        <f t="shared" si="1"/>
        <v>0</v>
      </c>
      <c r="J38" s="98"/>
      <c r="K38" s="98"/>
      <c r="L38" s="98"/>
      <c r="M38" s="98"/>
      <c r="N38" s="98"/>
      <c r="O38" s="98"/>
      <c r="P38" s="98"/>
      <c r="Q38" s="98"/>
      <c r="R38" s="98"/>
      <c r="S38" s="98"/>
      <c r="T38" s="98"/>
      <c r="U38" s="98"/>
      <c r="V38" s="98"/>
      <c r="W38" s="98"/>
      <c r="X38" s="98"/>
      <c r="Y38" s="98"/>
      <c r="Z38" s="98"/>
      <c r="AA38" s="98"/>
      <c r="AB38" s="98"/>
      <c r="AC38" s="98"/>
      <c r="AD38" s="98"/>
      <c r="AE38" s="98"/>
      <c r="AF38" s="98"/>
      <c r="AG38" s="98"/>
    </row>
    <row r="39" spans="2:33" s="48" customFormat="1" ht="15" customHeight="1">
      <c r="B39" s="147" t="s">
        <v>172</v>
      </c>
      <c r="C39" s="218"/>
      <c r="D39" s="218"/>
      <c r="E39" s="218"/>
      <c r="F39" s="218"/>
      <c r="G39" s="218"/>
      <c r="H39" s="162">
        <f t="shared" si="1"/>
        <v>0</v>
      </c>
      <c r="I39" s="162">
        <f t="shared" si="1"/>
        <v>0</v>
      </c>
      <c r="J39" s="97"/>
      <c r="K39" s="97"/>
      <c r="L39" s="97"/>
      <c r="M39" s="97"/>
      <c r="N39" s="97"/>
      <c r="O39" s="97"/>
      <c r="P39" s="97"/>
      <c r="Q39" s="97"/>
      <c r="R39" s="97"/>
      <c r="S39" s="97"/>
      <c r="T39" s="97"/>
      <c r="U39" s="97"/>
      <c r="V39" s="97"/>
      <c r="W39" s="97"/>
      <c r="X39" s="97"/>
      <c r="Y39" s="97"/>
      <c r="Z39" s="97"/>
      <c r="AA39" s="97"/>
      <c r="AB39" s="97"/>
      <c r="AC39" s="97"/>
      <c r="AD39" s="97"/>
      <c r="AE39" s="97"/>
      <c r="AF39" s="97"/>
      <c r="AG39" s="97"/>
    </row>
    <row r="40" spans="2:33" s="48" customFormat="1" ht="12.75">
      <c r="B40" s="149" t="s">
        <v>175</v>
      </c>
      <c r="C40" s="202" t="s">
        <v>176</v>
      </c>
      <c r="D40" s="202"/>
      <c r="E40" s="202"/>
      <c r="F40" s="202"/>
      <c r="G40" s="202"/>
      <c r="H40" s="162">
        <f t="shared" ref="H40:AG40" si="2">SUM(H35:H39)</f>
        <v>0</v>
      </c>
      <c r="I40" s="162">
        <f t="shared" si="2"/>
        <v>0</v>
      </c>
      <c r="J40" s="110">
        <f t="shared" si="2"/>
        <v>0</v>
      </c>
      <c r="K40" s="110">
        <f t="shared" si="2"/>
        <v>0</v>
      </c>
      <c r="L40" s="110">
        <f t="shared" si="2"/>
        <v>0</v>
      </c>
      <c r="M40" s="110">
        <f t="shared" si="2"/>
        <v>0</v>
      </c>
      <c r="N40" s="110">
        <f t="shared" si="2"/>
        <v>0</v>
      </c>
      <c r="O40" s="110">
        <f t="shared" si="2"/>
        <v>0</v>
      </c>
      <c r="P40" s="110">
        <f t="shared" si="2"/>
        <v>0</v>
      </c>
      <c r="Q40" s="110">
        <f t="shared" si="2"/>
        <v>0</v>
      </c>
      <c r="R40" s="110">
        <f t="shared" si="2"/>
        <v>0</v>
      </c>
      <c r="S40" s="110">
        <f t="shared" si="2"/>
        <v>0</v>
      </c>
      <c r="T40" s="110">
        <f t="shared" si="2"/>
        <v>0</v>
      </c>
      <c r="U40" s="110">
        <f t="shared" si="2"/>
        <v>0</v>
      </c>
      <c r="V40" s="110">
        <f t="shared" si="2"/>
        <v>0</v>
      </c>
      <c r="W40" s="110">
        <f t="shared" si="2"/>
        <v>0</v>
      </c>
      <c r="X40" s="110">
        <f t="shared" si="2"/>
        <v>0</v>
      </c>
      <c r="Y40" s="110">
        <f t="shared" si="2"/>
        <v>0</v>
      </c>
      <c r="Z40" s="110">
        <f t="shared" si="2"/>
        <v>0</v>
      </c>
      <c r="AA40" s="110">
        <f t="shared" si="2"/>
        <v>0</v>
      </c>
      <c r="AB40" s="110">
        <f t="shared" si="2"/>
        <v>0</v>
      </c>
      <c r="AC40" s="110">
        <f t="shared" si="2"/>
        <v>0</v>
      </c>
      <c r="AD40" s="110">
        <f t="shared" si="2"/>
        <v>0</v>
      </c>
      <c r="AE40" s="110">
        <f t="shared" si="2"/>
        <v>0</v>
      </c>
      <c r="AF40" s="110">
        <f t="shared" si="2"/>
        <v>0</v>
      </c>
      <c r="AG40" s="110">
        <f t="shared" si="2"/>
        <v>0</v>
      </c>
    </row>
    <row r="41" spans="2:33" s="48" customFormat="1" ht="12.75">
      <c r="B41" s="149" t="s">
        <v>175</v>
      </c>
      <c r="C41" s="188" t="s">
        <v>177</v>
      </c>
      <c r="D41" s="188"/>
      <c r="E41" s="188"/>
      <c r="F41" s="188"/>
      <c r="G41" s="188"/>
      <c r="H41" s="162">
        <f t="shared" ref="H41:AG41" si="3">+H34+H40</f>
        <v>0</v>
      </c>
      <c r="I41" s="162">
        <f t="shared" si="3"/>
        <v>0</v>
      </c>
      <c r="J41" s="110">
        <f t="shared" si="3"/>
        <v>0</v>
      </c>
      <c r="K41" s="110">
        <f t="shared" si="3"/>
        <v>0</v>
      </c>
      <c r="L41" s="110">
        <f t="shared" si="3"/>
        <v>0</v>
      </c>
      <c r="M41" s="110">
        <f t="shared" si="3"/>
        <v>0</v>
      </c>
      <c r="N41" s="110">
        <f t="shared" si="3"/>
        <v>0</v>
      </c>
      <c r="O41" s="110">
        <f t="shared" si="3"/>
        <v>0</v>
      </c>
      <c r="P41" s="110">
        <f t="shared" si="3"/>
        <v>0</v>
      </c>
      <c r="Q41" s="110">
        <f t="shared" si="3"/>
        <v>0</v>
      </c>
      <c r="R41" s="110">
        <f t="shared" si="3"/>
        <v>0</v>
      </c>
      <c r="S41" s="110">
        <f t="shared" si="3"/>
        <v>0</v>
      </c>
      <c r="T41" s="110">
        <f t="shared" si="3"/>
        <v>0</v>
      </c>
      <c r="U41" s="110">
        <f t="shared" si="3"/>
        <v>0</v>
      </c>
      <c r="V41" s="110">
        <f t="shared" si="3"/>
        <v>0</v>
      </c>
      <c r="W41" s="110">
        <f t="shared" si="3"/>
        <v>0</v>
      </c>
      <c r="X41" s="110">
        <f t="shared" si="3"/>
        <v>0</v>
      </c>
      <c r="Y41" s="110">
        <f t="shared" si="3"/>
        <v>0</v>
      </c>
      <c r="Z41" s="110">
        <f t="shared" si="3"/>
        <v>0</v>
      </c>
      <c r="AA41" s="110">
        <f t="shared" si="3"/>
        <v>0</v>
      </c>
      <c r="AB41" s="110">
        <f t="shared" si="3"/>
        <v>0</v>
      </c>
      <c r="AC41" s="110">
        <f t="shared" si="3"/>
        <v>0</v>
      </c>
      <c r="AD41" s="110">
        <f t="shared" si="3"/>
        <v>0</v>
      </c>
      <c r="AE41" s="110">
        <f t="shared" si="3"/>
        <v>0</v>
      </c>
      <c r="AF41" s="110">
        <f t="shared" si="3"/>
        <v>0</v>
      </c>
      <c r="AG41" s="110">
        <f t="shared" si="3"/>
        <v>0</v>
      </c>
    </row>
    <row r="42" spans="2:33" s="48" customFormat="1" ht="15" customHeight="1">
      <c r="B42" s="129" t="s">
        <v>179</v>
      </c>
      <c r="C42" s="191" t="s">
        <v>178</v>
      </c>
      <c r="D42" s="191"/>
      <c r="E42" s="191"/>
      <c r="F42" s="191"/>
      <c r="G42" s="191"/>
      <c r="H42" s="161">
        <f t="shared" ref="H42:H55" si="4">SUM(J42,L42,N42,P42,R42,T42,V42,X42,Z42,AB42,AD42,AF42)</f>
        <v>0</v>
      </c>
      <c r="I42" s="161">
        <f t="shared" ref="I42:I55" si="5">SUM(K42,M42,O42,Q42,S42,U42,W42,Y42,AA42,AC42,AE42,AG42)</f>
        <v>0</v>
      </c>
      <c r="J42" s="98"/>
      <c r="K42" s="98"/>
      <c r="L42" s="98"/>
      <c r="M42" s="98"/>
      <c r="N42" s="98"/>
      <c r="O42" s="98"/>
      <c r="P42" s="98"/>
      <c r="Q42" s="98"/>
      <c r="R42" s="98"/>
      <c r="S42" s="98"/>
      <c r="T42" s="98"/>
      <c r="U42" s="98"/>
      <c r="V42" s="98"/>
      <c r="W42" s="98"/>
      <c r="X42" s="98"/>
      <c r="Y42" s="98"/>
      <c r="Z42" s="98"/>
      <c r="AA42" s="98"/>
      <c r="AB42" s="98"/>
      <c r="AC42" s="98"/>
      <c r="AD42" s="98"/>
      <c r="AE42" s="98"/>
      <c r="AF42" s="98"/>
      <c r="AG42" s="98"/>
    </row>
    <row r="43" spans="2:33" s="48" customFormat="1" ht="15" customHeight="1">
      <c r="B43" s="129" t="s">
        <v>179</v>
      </c>
      <c r="C43" s="191" t="s">
        <v>180</v>
      </c>
      <c r="D43" s="191"/>
      <c r="E43" s="191"/>
      <c r="F43" s="191"/>
      <c r="G43" s="191"/>
      <c r="H43" s="161">
        <f t="shared" si="4"/>
        <v>0</v>
      </c>
      <c r="I43" s="161">
        <f t="shared" si="5"/>
        <v>0</v>
      </c>
      <c r="J43" s="98"/>
      <c r="K43" s="98"/>
      <c r="L43" s="98"/>
      <c r="M43" s="98"/>
      <c r="N43" s="98"/>
      <c r="O43" s="98"/>
      <c r="P43" s="98"/>
      <c r="Q43" s="98"/>
      <c r="R43" s="98"/>
      <c r="S43" s="98"/>
      <c r="T43" s="98"/>
      <c r="U43" s="98"/>
      <c r="V43" s="98"/>
      <c r="W43" s="98"/>
      <c r="X43" s="98"/>
      <c r="Y43" s="98"/>
      <c r="Z43" s="98"/>
      <c r="AA43" s="98"/>
      <c r="AB43" s="98"/>
      <c r="AC43" s="98"/>
      <c r="AD43" s="98"/>
      <c r="AE43" s="98"/>
      <c r="AF43" s="98"/>
      <c r="AG43" s="98"/>
    </row>
    <row r="44" spans="2:33" s="48" customFormat="1" ht="15" customHeight="1">
      <c r="B44" s="129" t="s">
        <v>179</v>
      </c>
      <c r="C44" s="191" t="s">
        <v>28</v>
      </c>
      <c r="D44" s="191"/>
      <c r="E44" s="191"/>
      <c r="F44" s="191"/>
      <c r="G44" s="191"/>
      <c r="H44" s="161">
        <f t="shared" si="4"/>
        <v>0</v>
      </c>
      <c r="I44" s="161">
        <f t="shared" si="5"/>
        <v>0</v>
      </c>
      <c r="J44" s="98"/>
      <c r="K44" s="98"/>
      <c r="L44" s="98"/>
      <c r="M44" s="98"/>
      <c r="N44" s="98"/>
      <c r="O44" s="98"/>
      <c r="P44" s="98"/>
      <c r="Q44" s="98"/>
      <c r="R44" s="98"/>
      <c r="S44" s="98"/>
      <c r="T44" s="98"/>
      <c r="U44" s="98"/>
      <c r="V44" s="98"/>
      <c r="W44" s="98"/>
      <c r="X44" s="98"/>
      <c r="Y44" s="98"/>
      <c r="Z44" s="98"/>
      <c r="AA44" s="98"/>
      <c r="AB44" s="98"/>
      <c r="AC44" s="98"/>
      <c r="AD44" s="98"/>
      <c r="AE44" s="98"/>
      <c r="AF44" s="98"/>
      <c r="AG44" s="98"/>
    </row>
    <row r="45" spans="2:33" s="48" customFormat="1" ht="15" customHeight="1">
      <c r="B45" s="129" t="s">
        <v>179</v>
      </c>
      <c r="C45" s="191" t="s">
        <v>36</v>
      </c>
      <c r="D45" s="191"/>
      <c r="E45" s="191"/>
      <c r="F45" s="191"/>
      <c r="G45" s="191"/>
      <c r="H45" s="161">
        <f t="shared" si="4"/>
        <v>0</v>
      </c>
      <c r="I45" s="161">
        <f t="shared" si="5"/>
        <v>0</v>
      </c>
      <c r="J45" s="98"/>
      <c r="K45" s="98"/>
      <c r="L45" s="98"/>
      <c r="M45" s="98"/>
      <c r="N45" s="98"/>
      <c r="O45" s="98"/>
      <c r="P45" s="98"/>
      <c r="Q45" s="98"/>
      <c r="R45" s="98"/>
      <c r="S45" s="98"/>
      <c r="T45" s="98"/>
      <c r="U45" s="98"/>
      <c r="V45" s="98"/>
      <c r="W45" s="98"/>
      <c r="X45" s="98"/>
      <c r="Y45" s="98"/>
      <c r="Z45" s="98"/>
      <c r="AA45" s="98"/>
      <c r="AB45" s="98"/>
      <c r="AC45" s="98"/>
      <c r="AD45" s="98"/>
      <c r="AE45" s="98"/>
      <c r="AF45" s="98"/>
      <c r="AG45" s="98"/>
    </row>
    <row r="46" spans="2:33" s="48" customFormat="1" ht="15" customHeight="1">
      <c r="B46" s="129" t="s">
        <v>179</v>
      </c>
      <c r="C46" s="191" t="s">
        <v>37</v>
      </c>
      <c r="D46" s="191"/>
      <c r="E46" s="191"/>
      <c r="F46" s="191"/>
      <c r="G46" s="191"/>
      <c r="H46" s="161">
        <f t="shared" si="4"/>
        <v>0</v>
      </c>
      <c r="I46" s="161">
        <f t="shared" si="5"/>
        <v>0</v>
      </c>
      <c r="J46" s="98"/>
      <c r="K46" s="98"/>
      <c r="L46" s="98"/>
      <c r="M46" s="98"/>
      <c r="N46" s="98"/>
      <c r="O46" s="98"/>
      <c r="P46" s="98"/>
      <c r="Q46" s="98"/>
      <c r="R46" s="98"/>
      <c r="S46" s="98"/>
      <c r="T46" s="98"/>
      <c r="U46" s="98"/>
      <c r="V46" s="98"/>
      <c r="W46" s="98"/>
      <c r="X46" s="98"/>
      <c r="Y46" s="98"/>
      <c r="Z46" s="98"/>
      <c r="AA46" s="98"/>
      <c r="AB46" s="98"/>
      <c r="AC46" s="98"/>
      <c r="AD46" s="98"/>
      <c r="AE46" s="98"/>
      <c r="AF46" s="98"/>
      <c r="AG46" s="98"/>
    </row>
    <row r="47" spans="2:33" s="48" customFormat="1" ht="15" customHeight="1">
      <c r="B47" s="129" t="s">
        <v>179</v>
      </c>
      <c r="C47" s="191" t="s">
        <v>38</v>
      </c>
      <c r="D47" s="191"/>
      <c r="E47" s="191"/>
      <c r="F47" s="191"/>
      <c r="G47" s="191"/>
      <c r="H47" s="161">
        <f t="shared" si="4"/>
        <v>0</v>
      </c>
      <c r="I47" s="161">
        <f t="shared" si="5"/>
        <v>0</v>
      </c>
      <c r="J47" s="98"/>
      <c r="K47" s="98"/>
      <c r="L47" s="98"/>
      <c r="M47" s="98"/>
      <c r="N47" s="98"/>
      <c r="O47" s="98"/>
      <c r="P47" s="98"/>
      <c r="Q47" s="98"/>
      <c r="R47" s="98"/>
      <c r="S47" s="98"/>
      <c r="T47" s="98"/>
      <c r="U47" s="98"/>
      <c r="V47" s="98"/>
      <c r="W47" s="98"/>
      <c r="X47" s="98"/>
      <c r="Y47" s="98"/>
      <c r="Z47" s="98"/>
      <c r="AA47" s="98"/>
      <c r="AB47" s="98"/>
      <c r="AC47" s="98"/>
      <c r="AD47" s="98"/>
      <c r="AE47" s="98"/>
      <c r="AF47" s="98"/>
      <c r="AG47" s="98"/>
    </row>
    <row r="48" spans="2:33" s="48" customFormat="1" ht="15" customHeight="1">
      <c r="B48" s="129" t="s">
        <v>179</v>
      </c>
      <c r="C48" s="191" t="s">
        <v>39</v>
      </c>
      <c r="D48" s="191"/>
      <c r="E48" s="191"/>
      <c r="F48" s="191"/>
      <c r="G48" s="191"/>
      <c r="H48" s="161">
        <f t="shared" si="4"/>
        <v>0</v>
      </c>
      <c r="I48" s="161">
        <f t="shared" si="5"/>
        <v>0</v>
      </c>
      <c r="J48" s="98"/>
      <c r="K48" s="98"/>
      <c r="L48" s="98"/>
      <c r="M48" s="98"/>
      <c r="N48" s="98"/>
      <c r="O48" s="98"/>
      <c r="P48" s="98"/>
      <c r="Q48" s="98"/>
      <c r="R48" s="98"/>
      <c r="S48" s="98"/>
      <c r="T48" s="98"/>
      <c r="U48" s="98"/>
      <c r="V48" s="98"/>
      <c r="W48" s="98"/>
      <c r="X48" s="98"/>
      <c r="Y48" s="98"/>
      <c r="Z48" s="98"/>
      <c r="AA48" s="98"/>
      <c r="AB48" s="98"/>
      <c r="AC48" s="98"/>
      <c r="AD48" s="98"/>
      <c r="AE48" s="98"/>
      <c r="AF48" s="98"/>
      <c r="AG48" s="98"/>
    </row>
    <row r="49" spans="2:33" s="48" customFormat="1" ht="15" customHeight="1">
      <c r="B49" s="129" t="s">
        <v>179</v>
      </c>
      <c r="C49" s="191" t="s">
        <v>40</v>
      </c>
      <c r="D49" s="191"/>
      <c r="E49" s="191"/>
      <c r="F49" s="191"/>
      <c r="G49" s="191"/>
      <c r="H49" s="161">
        <f t="shared" si="4"/>
        <v>0</v>
      </c>
      <c r="I49" s="161">
        <f t="shared" si="5"/>
        <v>0</v>
      </c>
      <c r="J49" s="98"/>
      <c r="K49" s="98"/>
      <c r="L49" s="98"/>
      <c r="M49" s="98"/>
      <c r="N49" s="98"/>
      <c r="O49" s="98"/>
      <c r="P49" s="98"/>
      <c r="Q49" s="98"/>
      <c r="R49" s="98"/>
      <c r="S49" s="98"/>
      <c r="T49" s="98"/>
      <c r="U49" s="98"/>
      <c r="V49" s="98"/>
      <c r="W49" s="98"/>
      <c r="X49" s="98"/>
      <c r="Y49" s="98"/>
      <c r="Z49" s="98"/>
      <c r="AA49" s="98"/>
      <c r="AB49" s="98"/>
      <c r="AC49" s="98"/>
      <c r="AD49" s="98"/>
      <c r="AE49" s="98"/>
      <c r="AF49" s="98"/>
      <c r="AG49" s="98"/>
    </row>
    <row r="50" spans="2:33" s="48" customFormat="1" ht="15" customHeight="1">
      <c r="B50" s="129" t="s">
        <v>179</v>
      </c>
      <c r="C50" s="191" t="s">
        <v>181</v>
      </c>
      <c r="D50" s="191"/>
      <c r="E50" s="191"/>
      <c r="F50" s="191"/>
      <c r="G50" s="191"/>
      <c r="H50" s="161">
        <f t="shared" si="4"/>
        <v>0</v>
      </c>
      <c r="I50" s="161">
        <f t="shared" si="5"/>
        <v>0</v>
      </c>
      <c r="J50" s="98"/>
      <c r="K50" s="98"/>
      <c r="L50" s="98"/>
      <c r="M50" s="98"/>
      <c r="N50" s="98"/>
      <c r="O50" s="98"/>
      <c r="P50" s="98"/>
      <c r="Q50" s="98"/>
      <c r="R50" s="98"/>
      <c r="S50" s="98"/>
      <c r="T50" s="98"/>
      <c r="U50" s="98"/>
      <c r="V50" s="98"/>
      <c r="W50" s="98"/>
      <c r="X50" s="98"/>
      <c r="Y50" s="98"/>
      <c r="Z50" s="98"/>
      <c r="AA50" s="98"/>
      <c r="AB50" s="98"/>
      <c r="AC50" s="98"/>
      <c r="AD50" s="98"/>
      <c r="AE50" s="98"/>
      <c r="AF50" s="98"/>
      <c r="AG50" s="98"/>
    </row>
    <row r="51" spans="2:33" s="48" customFormat="1" ht="15" customHeight="1">
      <c r="B51" s="129" t="s">
        <v>179</v>
      </c>
      <c r="C51" s="191" t="s">
        <v>42</v>
      </c>
      <c r="D51" s="191"/>
      <c r="E51" s="191"/>
      <c r="F51" s="191"/>
      <c r="G51" s="191"/>
      <c r="H51" s="161">
        <f t="shared" si="4"/>
        <v>0</v>
      </c>
      <c r="I51" s="161">
        <f t="shared" si="5"/>
        <v>0</v>
      </c>
      <c r="J51" s="98"/>
      <c r="K51" s="98"/>
      <c r="L51" s="98"/>
      <c r="M51" s="98"/>
      <c r="N51" s="98"/>
      <c r="O51" s="98"/>
      <c r="P51" s="98"/>
      <c r="Q51" s="98"/>
      <c r="R51" s="98"/>
      <c r="S51" s="98"/>
      <c r="T51" s="98"/>
      <c r="U51" s="98"/>
      <c r="V51" s="98"/>
      <c r="W51" s="98"/>
      <c r="X51" s="98"/>
      <c r="Y51" s="98"/>
      <c r="Z51" s="98"/>
      <c r="AA51" s="98"/>
      <c r="AB51" s="98"/>
      <c r="AC51" s="98"/>
      <c r="AD51" s="98"/>
      <c r="AE51" s="98"/>
      <c r="AF51" s="98"/>
      <c r="AG51" s="98"/>
    </row>
    <row r="52" spans="2:33" s="48" customFormat="1" ht="15" customHeight="1">
      <c r="B52" s="129" t="s">
        <v>179</v>
      </c>
      <c r="C52" s="191" t="s">
        <v>43</v>
      </c>
      <c r="D52" s="191"/>
      <c r="E52" s="191"/>
      <c r="F52" s="191"/>
      <c r="G52" s="191"/>
      <c r="H52" s="161">
        <f t="shared" si="4"/>
        <v>0</v>
      </c>
      <c r="I52" s="161">
        <f t="shared" si="5"/>
        <v>0</v>
      </c>
      <c r="J52" s="98"/>
      <c r="K52" s="98"/>
      <c r="L52" s="98"/>
      <c r="M52" s="98"/>
      <c r="N52" s="98"/>
      <c r="O52" s="98"/>
      <c r="P52" s="98"/>
      <c r="Q52" s="98"/>
      <c r="R52" s="98"/>
      <c r="S52" s="98"/>
      <c r="T52" s="98"/>
      <c r="U52" s="98"/>
      <c r="V52" s="98"/>
      <c r="W52" s="98"/>
      <c r="X52" s="98"/>
      <c r="Y52" s="98"/>
      <c r="Z52" s="98"/>
      <c r="AA52" s="98"/>
      <c r="AB52" s="98"/>
      <c r="AC52" s="98"/>
      <c r="AD52" s="98"/>
      <c r="AE52" s="98"/>
      <c r="AF52" s="98"/>
      <c r="AG52" s="98"/>
    </row>
    <row r="53" spans="2:33" s="48" customFormat="1" ht="15" customHeight="1">
      <c r="B53" s="129" t="s">
        <v>179</v>
      </c>
      <c r="C53" s="191" t="s">
        <v>182</v>
      </c>
      <c r="D53" s="191"/>
      <c r="E53" s="191"/>
      <c r="F53" s="191"/>
      <c r="G53" s="191"/>
      <c r="H53" s="161">
        <f t="shared" si="4"/>
        <v>0</v>
      </c>
      <c r="I53" s="161">
        <f t="shared" si="5"/>
        <v>0</v>
      </c>
      <c r="J53" s="98"/>
      <c r="K53" s="98"/>
      <c r="L53" s="98"/>
      <c r="M53" s="98"/>
      <c r="N53" s="98"/>
      <c r="O53" s="98"/>
      <c r="P53" s="98"/>
      <c r="Q53" s="98"/>
      <c r="R53" s="98"/>
      <c r="S53" s="98"/>
      <c r="T53" s="98"/>
      <c r="U53" s="98"/>
      <c r="V53" s="98"/>
      <c r="W53" s="98"/>
      <c r="X53" s="98"/>
      <c r="Y53" s="98"/>
      <c r="Z53" s="98"/>
      <c r="AA53" s="98"/>
      <c r="AB53" s="98"/>
      <c r="AC53" s="98"/>
      <c r="AD53" s="98"/>
      <c r="AE53" s="98"/>
      <c r="AF53" s="98"/>
      <c r="AG53" s="98"/>
    </row>
    <row r="54" spans="2:33" s="48" customFormat="1" ht="15" customHeight="1">
      <c r="B54" s="129" t="s">
        <v>179</v>
      </c>
      <c r="C54" s="242"/>
      <c r="D54" s="242"/>
      <c r="E54" s="242"/>
      <c r="F54" s="242"/>
      <c r="G54" s="242"/>
      <c r="H54" s="161">
        <f t="shared" si="4"/>
        <v>0</v>
      </c>
      <c r="I54" s="161">
        <f t="shared" si="5"/>
        <v>0</v>
      </c>
      <c r="J54" s="98"/>
      <c r="K54" s="98"/>
      <c r="L54" s="98"/>
      <c r="M54" s="98"/>
      <c r="N54" s="98"/>
      <c r="O54" s="98"/>
      <c r="P54" s="98"/>
      <c r="Q54" s="98"/>
      <c r="R54" s="98"/>
      <c r="S54" s="98"/>
      <c r="T54" s="98"/>
      <c r="U54" s="98"/>
      <c r="V54" s="98"/>
      <c r="W54" s="98"/>
      <c r="X54" s="98"/>
      <c r="Y54" s="98"/>
      <c r="Z54" s="98"/>
      <c r="AA54" s="98"/>
      <c r="AB54" s="98"/>
      <c r="AC54" s="98"/>
      <c r="AD54" s="98"/>
      <c r="AE54" s="98"/>
      <c r="AF54" s="98"/>
      <c r="AG54" s="98"/>
    </row>
    <row r="55" spans="2:33" s="48" customFormat="1" ht="15" customHeight="1">
      <c r="B55" s="147" t="s">
        <v>179</v>
      </c>
      <c r="C55" s="219"/>
      <c r="D55" s="219"/>
      <c r="E55" s="219"/>
      <c r="F55" s="219"/>
      <c r="G55" s="219"/>
      <c r="H55" s="162">
        <f t="shared" si="4"/>
        <v>0</v>
      </c>
      <c r="I55" s="162">
        <f t="shared" si="5"/>
        <v>0</v>
      </c>
      <c r="J55" s="97"/>
      <c r="K55" s="97"/>
      <c r="L55" s="97"/>
      <c r="M55" s="97"/>
      <c r="N55" s="97"/>
      <c r="O55" s="97"/>
      <c r="P55" s="97"/>
      <c r="Q55" s="97"/>
      <c r="R55" s="97"/>
      <c r="S55" s="97"/>
      <c r="T55" s="97"/>
      <c r="U55" s="97"/>
      <c r="V55" s="97"/>
      <c r="W55" s="97"/>
      <c r="X55" s="97"/>
      <c r="Y55" s="97"/>
      <c r="Z55" s="97"/>
      <c r="AA55" s="97"/>
      <c r="AB55" s="97"/>
      <c r="AC55" s="97"/>
      <c r="AD55" s="97"/>
      <c r="AE55" s="97"/>
      <c r="AF55" s="97"/>
      <c r="AG55" s="97"/>
    </row>
    <row r="56" spans="2:33" s="48" customFormat="1" ht="15" customHeight="1">
      <c r="B56" s="149" t="s">
        <v>175</v>
      </c>
      <c r="C56" s="221" t="s">
        <v>183</v>
      </c>
      <c r="D56" s="221"/>
      <c r="E56" s="221"/>
      <c r="F56" s="221"/>
      <c r="G56" s="221"/>
      <c r="H56" s="162">
        <f t="shared" ref="H56:AG56" si="6">SUM(H42:H55)</f>
        <v>0</v>
      </c>
      <c r="I56" s="162">
        <f t="shared" si="6"/>
        <v>0</v>
      </c>
      <c r="J56" s="110">
        <f t="shared" si="6"/>
        <v>0</v>
      </c>
      <c r="K56" s="110">
        <f t="shared" si="6"/>
        <v>0</v>
      </c>
      <c r="L56" s="110">
        <f t="shared" si="6"/>
        <v>0</v>
      </c>
      <c r="M56" s="110">
        <f t="shared" si="6"/>
        <v>0</v>
      </c>
      <c r="N56" s="110">
        <f t="shared" si="6"/>
        <v>0</v>
      </c>
      <c r="O56" s="110">
        <f t="shared" si="6"/>
        <v>0</v>
      </c>
      <c r="P56" s="110">
        <f t="shared" si="6"/>
        <v>0</v>
      </c>
      <c r="Q56" s="110">
        <f t="shared" si="6"/>
        <v>0</v>
      </c>
      <c r="R56" s="110">
        <f t="shared" si="6"/>
        <v>0</v>
      </c>
      <c r="S56" s="110">
        <f t="shared" si="6"/>
        <v>0</v>
      </c>
      <c r="T56" s="110">
        <f t="shared" si="6"/>
        <v>0</v>
      </c>
      <c r="U56" s="110">
        <f t="shared" si="6"/>
        <v>0</v>
      </c>
      <c r="V56" s="110">
        <f t="shared" si="6"/>
        <v>0</v>
      </c>
      <c r="W56" s="110">
        <f t="shared" si="6"/>
        <v>0</v>
      </c>
      <c r="X56" s="110">
        <f t="shared" si="6"/>
        <v>0</v>
      </c>
      <c r="Y56" s="110">
        <f t="shared" si="6"/>
        <v>0</v>
      </c>
      <c r="Z56" s="110">
        <f t="shared" si="6"/>
        <v>0</v>
      </c>
      <c r="AA56" s="110">
        <f t="shared" si="6"/>
        <v>0</v>
      </c>
      <c r="AB56" s="110">
        <f t="shared" si="6"/>
        <v>0</v>
      </c>
      <c r="AC56" s="110">
        <f t="shared" si="6"/>
        <v>0</v>
      </c>
      <c r="AD56" s="110">
        <f t="shared" si="6"/>
        <v>0</v>
      </c>
      <c r="AE56" s="110">
        <f t="shared" si="6"/>
        <v>0</v>
      </c>
      <c r="AF56" s="110">
        <f t="shared" si="6"/>
        <v>0</v>
      </c>
      <c r="AG56" s="110">
        <f t="shared" si="6"/>
        <v>0</v>
      </c>
    </row>
    <row r="57" spans="2:33" s="48" customFormat="1" ht="15" customHeight="1">
      <c r="B57" s="149" t="s">
        <v>175</v>
      </c>
      <c r="C57" s="202" t="s">
        <v>184</v>
      </c>
      <c r="D57" s="202"/>
      <c r="E57" s="202"/>
      <c r="F57" s="202"/>
      <c r="G57" s="202"/>
      <c r="H57" s="162">
        <f t="shared" ref="H57:AG57" si="7">H40-H56</f>
        <v>0</v>
      </c>
      <c r="I57" s="162">
        <f t="shared" si="7"/>
        <v>0</v>
      </c>
      <c r="J57" s="110">
        <f t="shared" si="7"/>
        <v>0</v>
      </c>
      <c r="K57" s="110">
        <f t="shared" si="7"/>
        <v>0</v>
      </c>
      <c r="L57" s="110">
        <f t="shared" si="7"/>
        <v>0</v>
      </c>
      <c r="M57" s="110">
        <f t="shared" si="7"/>
        <v>0</v>
      </c>
      <c r="N57" s="110">
        <f t="shared" si="7"/>
        <v>0</v>
      </c>
      <c r="O57" s="110">
        <f t="shared" si="7"/>
        <v>0</v>
      </c>
      <c r="P57" s="110">
        <f t="shared" si="7"/>
        <v>0</v>
      </c>
      <c r="Q57" s="110">
        <f t="shared" si="7"/>
        <v>0</v>
      </c>
      <c r="R57" s="110">
        <f t="shared" si="7"/>
        <v>0</v>
      </c>
      <c r="S57" s="110">
        <f t="shared" si="7"/>
        <v>0</v>
      </c>
      <c r="T57" s="110">
        <f t="shared" si="7"/>
        <v>0</v>
      </c>
      <c r="U57" s="110">
        <f t="shared" si="7"/>
        <v>0</v>
      </c>
      <c r="V57" s="110">
        <f t="shared" si="7"/>
        <v>0</v>
      </c>
      <c r="W57" s="110">
        <f t="shared" si="7"/>
        <v>0</v>
      </c>
      <c r="X57" s="110">
        <f t="shared" si="7"/>
        <v>0</v>
      </c>
      <c r="Y57" s="110">
        <f t="shared" si="7"/>
        <v>0</v>
      </c>
      <c r="Z57" s="110">
        <f t="shared" si="7"/>
        <v>0</v>
      </c>
      <c r="AA57" s="110">
        <f t="shared" si="7"/>
        <v>0</v>
      </c>
      <c r="AB57" s="110">
        <f t="shared" si="7"/>
        <v>0</v>
      </c>
      <c r="AC57" s="110">
        <f t="shared" si="7"/>
        <v>0</v>
      </c>
      <c r="AD57" s="110">
        <f t="shared" si="7"/>
        <v>0</v>
      </c>
      <c r="AE57" s="110">
        <f t="shared" si="7"/>
        <v>0</v>
      </c>
      <c r="AF57" s="110">
        <f t="shared" si="7"/>
        <v>0</v>
      </c>
      <c r="AG57" s="110">
        <f t="shared" si="7"/>
        <v>0</v>
      </c>
    </row>
    <row r="58" spans="2:33" s="48" customFormat="1" ht="12.75">
      <c r="B58" s="149"/>
      <c r="C58" s="188" t="s">
        <v>185</v>
      </c>
      <c r="D58" s="188"/>
      <c r="E58" s="188"/>
      <c r="F58" s="188"/>
      <c r="G58" s="188"/>
      <c r="H58" s="162">
        <f t="shared" ref="H58:AG58" si="8">+H41-H56</f>
        <v>0</v>
      </c>
      <c r="I58" s="162">
        <f t="shared" si="8"/>
        <v>0</v>
      </c>
      <c r="J58" s="110">
        <f t="shared" si="8"/>
        <v>0</v>
      </c>
      <c r="K58" s="110">
        <f t="shared" si="8"/>
        <v>0</v>
      </c>
      <c r="L58" s="110">
        <f t="shared" si="8"/>
        <v>0</v>
      </c>
      <c r="M58" s="110">
        <f t="shared" si="8"/>
        <v>0</v>
      </c>
      <c r="N58" s="110">
        <f t="shared" si="8"/>
        <v>0</v>
      </c>
      <c r="O58" s="110">
        <f t="shared" si="8"/>
        <v>0</v>
      </c>
      <c r="P58" s="110">
        <f t="shared" si="8"/>
        <v>0</v>
      </c>
      <c r="Q58" s="110">
        <f t="shared" si="8"/>
        <v>0</v>
      </c>
      <c r="R58" s="110">
        <f t="shared" si="8"/>
        <v>0</v>
      </c>
      <c r="S58" s="110">
        <f t="shared" si="8"/>
        <v>0</v>
      </c>
      <c r="T58" s="110">
        <f t="shared" si="8"/>
        <v>0</v>
      </c>
      <c r="U58" s="110">
        <f t="shared" si="8"/>
        <v>0</v>
      </c>
      <c r="V58" s="110">
        <f t="shared" si="8"/>
        <v>0</v>
      </c>
      <c r="W58" s="110">
        <f t="shared" si="8"/>
        <v>0</v>
      </c>
      <c r="X58" s="110">
        <f t="shared" si="8"/>
        <v>0</v>
      </c>
      <c r="Y58" s="110">
        <f t="shared" si="8"/>
        <v>0</v>
      </c>
      <c r="Z58" s="110">
        <f t="shared" si="8"/>
        <v>0</v>
      </c>
      <c r="AA58" s="110">
        <f t="shared" si="8"/>
        <v>0</v>
      </c>
      <c r="AB58" s="110">
        <f t="shared" si="8"/>
        <v>0</v>
      </c>
      <c r="AC58" s="110">
        <f t="shared" si="8"/>
        <v>0</v>
      </c>
      <c r="AD58" s="110">
        <f t="shared" si="8"/>
        <v>0</v>
      </c>
      <c r="AE58" s="110">
        <f t="shared" si="8"/>
        <v>0</v>
      </c>
      <c r="AF58" s="110">
        <f t="shared" si="8"/>
        <v>0</v>
      </c>
      <c r="AG58" s="110">
        <f t="shared" si="8"/>
        <v>0</v>
      </c>
    </row>
    <row r="59" spans="2:33" s="48" customFormat="1" ht="15" customHeight="1">
      <c r="B59" s="129" t="s">
        <v>172</v>
      </c>
      <c r="C59" s="191" t="s">
        <v>186</v>
      </c>
      <c r="D59" s="191"/>
      <c r="E59" s="191"/>
      <c r="F59" s="191"/>
      <c r="G59" s="191"/>
      <c r="H59" s="161">
        <f t="shared" ref="H59:I66" si="9">SUM(J59,L59,N59,P59,R59,T59,V59,X59,Z59,AB59,AD59,AF59)</f>
        <v>0</v>
      </c>
      <c r="I59" s="161">
        <f t="shared" si="9"/>
        <v>0</v>
      </c>
      <c r="J59" s="98"/>
      <c r="K59" s="98"/>
      <c r="L59" s="98"/>
      <c r="M59" s="98"/>
      <c r="N59" s="98"/>
      <c r="O59" s="98"/>
      <c r="P59" s="98"/>
      <c r="Q59" s="98"/>
      <c r="R59" s="98"/>
      <c r="S59" s="98"/>
      <c r="T59" s="98"/>
      <c r="U59" s="98"/>
      <c r="V59" s="98"/>
      <c r="W59" s="98"/>
      <c r="X59" s="98"/>
      <c r="Y59" s="98"/>
      <c r="Z59" s="98"/>
      <c r="AA59" s="98"/>
      <c r="AB59" s="98"/>
      <c r="AC59" s="98"/>
      <c r="AD59" s="98"/>
      <c r="AE59" s="98"/>
      <c r="AF59" s="98"/>
      <c r="AG59" s="98"/>
    </row>
    <row r="60" spans="2:33" s="48" customFormat="1" ht="15" customHeight="1">
      <c r="B60" s="151" t="s">
        <v>172</v>
      </c>
      <c r="C60" s="191" t="s">
        <v>187</v>
      </c>
      <c r="D60" s="191"/>
      <c r="E60" s="191"/>
      <c r="F60" s="191"/>
      <c r="G60" s="191"/>
      <c r="H60" s="161">
        <f t="shared" si="9"/>
        <v>0</v>
      </c>
      <c r="I60" s="161">
        <f t="shared" si="9"/>
        <v>0</v>
      </c>
      <c r="J60" s="98"/>
      <c r="K60" s="98"/>
      <c r="L60" s="98"/>
      <c r="M60" s="98"/>
      <c r="N60" s="98"/>
      <c r="O60" s="98"/>
      <c r="P60" s="98"/>
      <c r="Q60" s="98"/>
      <c r="R60" s="98"/>
      <c r="S60" s="98"/>
      <c r="T60" s="98"/>
      <c r="U60" s="98"/>
      <c r="V60" s="98"/>
      <c r="W60" s="98"/>
      <c r="X60" s="98"/>
      <c r="Y60" s="98"/>
      <c r="Z60" s="98"/>
      <c r="AA60" s="98"/>
      <c r="AB60" s="98"/>
      <c r="AC60" s="98"/>
      <c r="AD60" s="98"/>
      <c r="AE60" s="98"/>
      <c r="AF60" s="98"/>
      <c r="AG60" s="98"/>
    </row>
    <row r="61" spans="2:33" s="48" customFormat="1" ht="15" customHeight="1">
      <c r="B61" s="151" t="s">
        <v>172</v>
      </c>
      <c r="C61" s="191" t="s">
        <v>188</v>
      </c>
      <c r="D61" s="191"/>
      <c r="E61" s="191"/>
      <c r="F61" s="191"/>
      <c r="G61" s="191"/>
      <c r="H61" s="161">
        <f t="shared" si="9"/>
        <v>0</v>
      </c>
      <c r="I61" s="161">
        <f t="shared" si="9"/>
        <v>0</v>
      </c>
      <c r="J61" s="98"/>
      <c r="K61" s="98"/>
      <c r="L61" s="98"/>
      <c r="M61" s="98"/>
      <c r="N61" s="98"/>
      <c r="O61" s="98"/>
      <c r="P61" s="98"/>
      <c r="Q61" s="98"/>
      <c r="R61" s="98"/>
      <c r="S61" s="98"/>
      <c r="T61" s="98"/>
      <c r="U61" s="98"/>
      <c r="V61" s="98"/>
      <c r="W61" s="98"/>
      <c r="X61" s="98"/>
      <c r="Y61" s="98"/>
      <c r="Z61" s="98"/>
      <c r="AA61" s="98"/>
      <c r="AB61" s="98"/>
      <c r="AC61" s="98"/>
      <c r="AD61" s="98"/>
      <c r="AE61" s="98"/>
      <c r="AF61" s="98"/>
      <c r="AG61" s="98"/>
    </row>
    <row r="62" spans="2:33" s="48" customFormat="1" ht="15" customHeight="1">
      <c r="B62" s="151" t="s">
        <v>172</v>
      </c>
      <c r="C62" s="191" t="s">
        <v>189</v>
      </c>
      <c r="D62" s="191"/>
      <c r="E62" s="191"/>
      <c r="F62" s="191"/>
      <c r="G62" s="191"/>
      <c r="H62" s="161">
        <f t="shared" si="9"/>
        <v>0</v>
      </c>
      <c r="I62" s="161">
        <f t="shared" si="9"/>
        <v>0</v>
      </c>
      <c r="J62" s="98"/>
      <c r="K62" s="98"/>
      <c r="L62" s="98"/>
      <c r="M62" s="98"/>
      <c r="N62" s="98"/>
      <c r="O62" s="98"/>
      <c r="P62" s="98"/>
      <c r="Q62" s="98"/>
      <c r="R62" s="98"/>
      <c r="S62" s="98"/>
      <c r="T62" s="98"/>
      <c r="U62" s="98"/>
      <c r="V62" s="98"/>
      <c r="W62" s="98"/>
      <c r="X62" s="98"/>
      <c r="Y62" s="98"/>
      <c r="Z62" s="98"/>
      <c r="AA62" s="98"/>
      <c r="AB62" s="98"/>
      <c r="AC62" s="98"/>
      <c r="AD62" s="98"/>
      <c r="AE62" s="98"/>
      <c r="AF62" s="98"/>
      <c r="AG62" s="98"/>
    </row>
    <row r="63" spans="2:33" s="48" customFormat="1" ht="15" customHeight="1">
      <c r="B63" s="151" t="s">
        <v>179</v>
      </c>
      <c r="C63" s="191" t="s">
        <v>190</v>
      </c>
      <c r="D63" s="191"/>
      <c r="E63" s="191"/>
      <c r="F63" s="191"/>
      <c r="G63" s="191"/>
      <c r="H63" s="161">
        <f t="shared" si="9"/>
        <v>0</v>
      </c>
      <c r="I63" s="161">
        <f t="shared" si="9"/>
        <v>0</v>
      </c>
      <c r="J63" s="98"/>
      <c r="K63" s="98"/>
      <c r="L63" s="98"/>
      <c r="M63" s="98"/>
      <c r="N63" s="98"/>
      <c r="O63" s="98"/>
      <c r="P63" s="98"/>
      <c r="Q63" s="98"/>
      <c r="R63" s="98"/>
      <c r="S63" s="98"/>
      <c r="T63" s="98"/>
      <c r="U63" s="98"/>
      <c r="V63" s="98"/>
      <c r="W63" s="98"/>
      <c r="X63" s="98"/>
      <c r="Y63" s="98"/>
      <c r="Z63" s="98"/>
      <c r="AA63" s="98"/>
      <c r="AB63" s="98"/>
      <c r="AC63" s="98"/>
      <c r="AD63" s="98"/>
      <c r="AE63" s="98"/>
      <c r="AF63" s="98"/>
      <c r="AG63" s="98"/>
    </row>
    <row r="64" spans="2:33" s="48" customFormat="1" ht="15" customHeight="1">
      <c r="B64" s="151" t="s">
        <v>179</v>
      </c>
      <c r="C64" s="191" t="s">
        <v>191</v>
      </c>
      <c r="D64" s="191"/>
      <c r="E64" s="191"/>
      <c r="F64" s="191"/>
      <c r="G64" s="191"/>
      <c r="H64" s="161">
        <f t="shared" si="9"/>
        <v>0</v>
      </c>
      <c r="I64" s="161">
        <f t="shared" si="9"/>
        <v>0</v>
      </c>
      <c r="J64" s="98"/>
      <c r="K64" s="98"/>
      <c r="L64" s="98"/>
      <c r="M64" s="98"/>
      <c r="N64" s="98"/>
      <c r="O64" s="98"/>
      <c r="P64" s="98"/>
      <c r="Q64" s="98"/>
      <c r="R64" s="98"/>
      <c r="S64" s="98"/>
      <c r="T64" s="98"/>
      <c r="U64" s="98"/>
      <c r="V64" s="98"/>
      <c r="W64" s="98"/>
      <c r="X64" s="98"/>
      <c r="Y64" s="98"/>
      <c r="Z64" s="98"/>
      <c r="AA64" s="98"/>
      <c r="AB64" s="98"/>
      <c r="AC64" s="98"/>
      <c r="AD64" s="98"/>
      <c r="AE64" s="98"/>
      <c r="AF64" s="98"/>
      <c r="AG64" s="98"/>
    </row>
    <row r="65" spans="2:33" s="48" customFormat="1" ht="15" customHeight="1">
      <c r="B65" s="151" t="s">
        <v>179</v>
      </c>
      <c r="C65" s="191" t="s">
        <v>192</v>
      </c>
      <c r="D65" s="191"/>
      <c r="E65" s="191"/>
      <c r="F65" s="191"/>
      <c r="G65" s="191"/>
      <c r="H65" s="161">
        <f t="shared" si="9"/>
        <v>0</v>
      </c>
      <c r="I65" s="161">
        <f t="shared" si="9"/>
        <v>0</v>
      </c>
      <c r="J65" s="98"/>
      <c r="K65" s="98"/>
      <c r="L65" s="98"/>
      <c r="M65" s="98"/>
      <c r="N65" s="98"/>
      <c r="O65" s="98"/>
      <c r="P65" s="98"/>
      <c r="Q65" s="98"/>
      <c r="R65" s="98"/>
      <c r="S65" s="98"/>
      <c r="T65" s="98"/>
      <c r="U65" s="98"/>
      <c r="V65" s="98"/>
      <c r="W65" s="98"/>
      <c r="X65" s="98"/>
      <c r="Y65" s="98"/>
      <c r="Z65" s="98"/>
      <c r="AA65" s="98"/>
      <c r="AB65" s="98"/>
      <c r="AC65" s="98"/>
      <c r="AD65" s="98"/>
      <c r="AE65" s="98"/>
      <c r="AF65" s="98"/>
      <c r="AG65" s="98"/>
    </row>
    <row r="66" spans="2:33" s="48" customFormat="1" ht="15" customHeight="1">
      <c r="B66" s="149" t="s">
        <v>179</v>
      </c>
      <c r="C66" s="189" t="s">
        <v>193</v>
      </c>
      <c r="D66" s="189"/>
      <c r="E66" s="189"/>
      <c r="F66" s="189"/>
      <c r="G66" s="189"/>
      <c r="H66" s="162">
        <f t="shared" si="9"/>
        <v>0</v>
      </c>
      <c r="I66" s="162">
        <f t="shared" si="9"/>
        <v>0</v>
      </c>
      <c r="J66" s="97"/>
      <c r="K66" s="97"/>
      <c r="L66" s="97"/>
      <c r="M66" s="97"/>
      <c r="N66" s="97"/>
      <c r="O66" s="97"/>
      <c r="P66" s="97"/>
      <c r="Q66" s="97"/>
      <c r="R66" s="97"/>
      <c r="S66" s="97"/>
      <c r="T66" s="97"/>
      <c r="U66" s="97"/>
      <c r="V66" s="97"/>
      <c r="W66" s="97"/>
      <c r="X66" s="97"/>
      <c r="Y66" s="97"/>
      <c r="Z66" s="97"/>
      <c r="AA66" s="97"/>
      <c r="AB66" s="97"/>
      <c r="AC66" s="97"/>
      <c r="AD66" s="97"/>
      <c r="AE66" s="97"/>
      <c r="AF66" s="97"/>
      <c r="AG66" s="97"/>
    </row>
    <row r="67" spans="2:33" s="48" customFormat="1" ht="12.75">
      <c r="B67" s="149" t="s">
        <v>175</v>
      </c>
      <c r="C67" s="202" t="s">
        <v>194</v>
      </c>
      <c r="D67" s="202"/>
      <c r="E67" s="202"/>
      <c r="F67" s="202"/>
      <c r="G67" s="202"/>
      <c r="H67" s="162">
        <f>H57+SUM(H59:H62)-SUM(H63:H66)</f>
        <v>0</v>
      </c>
      <c r="I67" s="162">
        <f>I57+SUM(I59:I62)-SUM(I63:I66)</f>
        <v>0</v>
      </c>
      <c r="J67" s="110">
        <f t="shared" ref="J67:AG67" si="10">J57+SUM(J59:J62)-SUM(J63:J66)</f>
        <v>0</v>
      </c>
      <c r="K67" s="110">
        <f t="shared" si="10"/>
        <v>0</v>
      </c>
      <c r="L67" s="110">
        <f t="shared" si="10"/>
        <v>0</v>
      </c>
      <c r="M67" s="110">
        <f t="shared" si="10"/>
        <v>0</v>
      </c>
      <c r="N67" s="110">
        <f t="shared" si="10"/>
        <v>0</v>
      </c>
      <c r="O67" s="110">
        <f t="shared" si="10"/>
        <v>0</v>
      </c>
      <c r="P67" s="110">
        <f t="shared" si="10"/>
        <v>0</v>
      </c>
      <c r="Q67" s="110">
        <f t="shared" si="10"/>
        <v>0</v>
      </c>
      <c r="R67" s="110">
        <f t="shared" si="10"/>
        <v>0</v>
      </c>
      <c r="S67" s="110">
        <f t="shared" si="10"/>
        <v>0</v>
      </c>
      <c r="T67" s="110">
        <f t="shared" si="10"/>
        <v>0</v>
      </c>
      <c r="U67" s="110">
        <f t="shared" si="10"/>
        <v>0</v>
      </c>
      <c r="V67" s="110">
        <f t="shared" si="10"/>
        <v>0</v>
      </c>
      <c r="W67" s="110">
        <f t="shared" si="10"/>
        <v>0</v>
      </c>
      <c r="X67" s="110">
        <f t="shared" si="10"/>
        <v>0</v>
      </c>
      <c r="Y67" s="110">
        <f t="shared" si="10"/>
        <v>0</v>
      </c>
      <c r="Z67" s="110">
        <f t="shared" si="10"/>
        <v>0</v>
      </c>
      <c r="AA67" s="110">
        <f t="shared" si="10"/>
        <v>0</v>
      </c>
      <c r="AB67" s="110">
        <f t="shared" si="10"/>
        <v>0</v>
      </c>
      <c r="AC67" s="110">
        <f t="shared" si="10"/>
        <v>0</v>
      </c>
      <c r="AD67" s="110">
        <f t="shared" si="10"/>
        <v>0</v>
      </c>
      <c r="AE67" s="110">
        <f t="shared" si="10"/>
        <v>0</v>
      </c>
      <c r="AF67" s="110">
        <f t="shared" si="10"/>
        <v>0</v>
      </c>
      <c r="AG67" s="110">
        <f t="shared" si="10"/>
        <v>0</v>
      </c>
    </row>
    <row r="68" spans="2:33" s="48" customFormat="1" ht="12.75">
      <c r="B68" s="149"/>
      <c r="C68" s="188" t="s">
        <v>195</v>
      </c>
      <c r="D68" s="188"/>
      <c r="E68" s="188"/>
      <c r="F68" s="188"/>
      <c r="G68" s="188"/>
      <c r="H68" s="162">
        <f t="shared" ref="H68:AG68" si="11">+H58+SUM(H59:H62)-SUM(H63:H66)</f>
        <v>0</v>
      </c>
      <c r="I68" s="162">
        <f t="shared" si="11"/>
        <v>0</v>
      </c>
      <c r="J68" s="110">
        <f t="shared" si="11"/>
        <v>0</v>
      </c>
      <c r="K68" s="110">
        <f t="shared" si="11"/>
        <v>0</v>
      </c>
      <c r="L68" s="110">
        <f t="shared" si="11"/>
        <v>0</v>
      </c>
      <c r="M68" s="110">
        <f t="shared" si="11"/>
        <v>0</v>
      </c>
      <c r="N68" s="110">
        <f t="shared" si="11"/>
        <v>0</v>
      </c>
      <c r="O68" s="110">
        <f t="shared" si="11"/>
        <v>0</v>
      </c>
      <c r="P68" s="110">
        <f t="shared" si="11"/>
        <v>0</v>
      </c>
      <c r="Q68" s="110">
        <f t="shared" si="11"/>
        <v>0</v>
      </c>
      <c r="R68" s="110">
        <f t="shared" si="11"/>
        <v>0</v>
      </c>
      <c r="S68" s="110">
        <f t="shared" si="11"/>
        <v>0</v>
      </c>
      <c r="T68" s="110">
        <f t="shared" si="11"/>
        <v>0</v>
      </c>
      <c r="U68" s="110">
        <f t="shared" si="11"/>
        <v>0</v>
      </c>
      <c r="V68" s="110">
        <f t="shared" si="11"/>
        <v>0</v>
      </c>
      <c r="W68" s="110">
        <f t="shared" si="11"/>
        <v>0</v>
      </c>
      <c r="X68" s="110">
        <f t="shared" si="11"/>
        <v>0</v>
      </c>
      <c r="Y68" s="110">
        <f t="shared" si="11"/>
        <v>0</v>
      </c>
      <c r="Z68" s="110">
        <f t="shared" si="11"/>
        <v>0</v>
      </c>
      <c r="AA68" s="110">
        <f t="shared" si="11"/>
        <v>0</v>
      </c>
      <c r="AB68" s="110">
        <f t="shared" si="11"/>
        <v>0</v>
      </c>
      <c r="AC68" s="110">
        <f t="shared" si="11"/>
        <v>0</v>
      </c>
      <c r="AD68" s="110">
        <f t="shared" si="11"/>
        <v>0</v>
      </c>
      <c r="AE68" s="110">
        <f t="shared" si="11"/>
        <v>0</v>
      </c>
      <c r="AF68" s="110">
        <f t="shared" si="11"/>
        <v>0</v>
      </c>
      <c r="AG68" s="110">
        <f t="shared" si="11"/>
        <v>0</v>
      </c>
    </row>
    <row r="69" spans="2:33" s="48" customFormat="1" ht="15" customHeight="1">
      <c r="B69" s="149" t="s">
        <v>172</v>
      </c>
      <c r="C69" s="189" t="s">
        <v>196</v>
      </c>
      <c r="D69" s="189"/>
      <c r="E69" s="189"/>
      <c r="F69" s="189"/>
      <c r="G69" s="189"/>
      <c r="H69" s="152">
        <f>AF69</f>
        <v>0</v>
      </c>
      <c r="I69" s="152">
        <f>AG69</f>
        <v>0</v>
      </c>
      <c r="J69" s="170"/>
      <c r="K69" s="170"/>
      <c r="L69" s="170">
        <f t="shared" ref="L69:AG69" si="12">+J69</f>
        <v>0</v>
      </c>
      <c r="M69" s="170">
        <f t="shared" si="12"/>
        <v>0</v>
      </c>
      <c r="N69" s="170">
        <f t="shared" si="12"/>
        <v>0</v>
      </c>
      <c r="O69" s="170">
        <f t="shared" si="12"/>
        <v>0</v>
      </c>
      <c r="P69" s="170">
        <f t="shared" si="12"/>
        <v>0</v>
      </c>
      <c r="Q69" s="170">
        <f t="shared" si="12"/>
        <v>0</v>
      </c>
      <c r="R69" s="170">
        <f t="shared" si="12"/>
        <v>0</v>
      </c>
      <c r="S69" s="170">
        <f t="shared" si="12"/>
        <v>0</v>
      </c>
      <c r="T69" s="170">
        <f t="shared" si="12"/>
        <v>0</v>
      </c>
      <c r="U69" s="170">
        <f t="shared" si="12"/>
        <v>0</v>
      </c>
      <c r="V69" s="170">
        <f t="shared" si="12"/>
        <v>0</v>
      </c>
      <c r="W69" s="170">
        <f t="shared" si="12"/>
        <v>0</v>
      </c>
      <c r="X69" s="170">
        <f t="shared" si="12"/>
        <v>0</v>
      </c>
      <c r="Y69" s="170">
        <f t="shared" si="12"/>
        <v>0</v>
      </c>
      <c r="Z69" s="170">
        <f t="shared" si="12"/>
        <v>0</v>
      </c>
      <c r="AA69" s="170">
        <f t="shared" si="12"/>
        <v>0</v>
      </c>
      <c r="AB69" s="170">
        <f t="shared" si="12"/>
        <v>0</v>
      </c>
      <c r="AC69" s="170">
        <f t="shared" si="12"/>
        <v>0</v>
      </c>
      <c r="AD69" s="170">
        <f t="shared" si="12"/>
        <v>0</v>
      </c>
      <c r="AE69" s="170">
        <f t="shared" si="12"/>
        <v>0</v>
      </c>
      <c r="AF69" s="170">
        <f t="shared" si="12"/>
        <v>0</v>
      </c>
      <c r="AG69" s="170">
        <f t="shared" si="12"/>
        <v>0</v>
      </c>
    </row>
    <row r="70" spans="2:33" s="48" customFormat="1" ht="12.75">
      <c r="B70" s="149" t="s">
        <v>175</v>
      </c>
      <c r="C70" s="188" t="s">
        <v>197</v>
      </c>
      <c r="D70" s="188"/>
      <c r="E70" s="188"/>
      <c r="F70" s="188"/>
      <c r="G70" s="188"/>
      <c r="H70" s="162">
        <f t="shared" ref="H70:AG70" si="13">SUM(H68:H69)</f>
        <v>0</v>
      </c>
      <c r="I70" s="162">
        <f t="shared" si="13"/>
        <v>0</v>
      </c>
      <c r="J70" s="97">
        <f t="shared" si="13"/>
        <v>0</v>
      </c>
      <c r="K70" s="97">
        <f t="shared" si="13"/>
        <v>0</v>
      </c>
      <c r="L70" s="97">
        <f t="shared" si="13"/>
        <v>0</v>
      </c>
      <c r="M70" s="97">
        <f t="shared" si="13"/>
        <v>0</v>
      </c>
      <c r="N70" s="97">
        <f t="shared" si="13"/>
        <v>0</v>
      </c>
      <c r="O70" s="97">
        <f t="shared" si="13"/>
        <v>0</v>
      </c>
      <c r="P70" s="97">
        <f t="shared" si="13"/>
        <v>0</v>
      </c>
      <c r="Q70" s="97">
        <f t="shared" si="13"/>
        <v>0</v>
      </c>
      <c r="R70" s="97">
        <f t="shared" si="13"/>
        <v>0</v>
      </c>
      <c r="S70" s="97">
        <f t="shared" si="13"/>
        <v>0</v>
      </c>
      <c r="T70" s="97">
        <f t="shared" si="13"/>
        <v>0</v>
      </c>
      <c r="U70" s="97">
        <f t="shared" si="13"/>
        <v>0</v>
      </c>
      <c r="V70" s="97">
        <f t="shared" si="13"/>
        <v>0</v>
      </c>
      <c r="W70" s="97">
        <f t="shared" si="13"/>
        <v>0</v>
      </c>
      <c r="X70" s="97">
        <f t="shared" si="13"/>
        <v>0</v>
      </c>
      <c r="Y70" s="97">
        <f t="shared" si="13"/>
        <v>0</v>
      </c>
      <c r="Z70" s="97">
        <f t="shared" si="13"/>
        <v>0</v>
      </c>
      <c r="AA70" s="97">
        <f t="shared" si="13"/>
        <v>0</v>
      </c>
      <c r="AB70" s="97">
        <f t="shared" si="13"/>
        <v>0</v>
      </c>
      <c r="AC70" s="97">
        <f t="shared" si="13"/>
        <v>0</v>
      </c>
      <c r="AD70" s="97">
        <f t="shared" si="13"/>
        <v>0</v>
      </c>
      <c r="AE70" s="97">
        <f t="shared" si="13"/>
        <v>0</v>
      </c>
      <c r="AF70" s="97">
        <f t="shared" si="13"/>
        <v>0</v>
      </c>
      <c r="AG70" s="97">
        <f t="shared" si="13"/>
        <v>0</v>
      </c>
    </row>
    <row r="71" spans="2:33" s="22" customFormat="1">
      <c r="B71" s="21"/>
    </row>
    <row r="72" spans="2:33" s="23" customFormat="1">
      <c r="H72" s="24" t="s">
        <v>198</v>
      </c>
      <c r="I72" s="24">
        <f>MIN(J72:U72)</f>
        <v>0</v>
      </c>
      <c r="J72" s="24">
        <f>+J68</f>
        <v>0</v>
      </c>
      <c r="K72" s="24">
        <f>+L68</f>
        <v>0</v>
      </c>
      <c r="L72" s="24">
        <f>+N68</f>
        <v>0</v>
      </c>
      <c r="M72" s="24">
        <f>+P68</f>
        <v>0</v>
      </c>
      <c r="N72" s="24">
        <f>+R68</f>
        <v>0</v>
      </c>
      <c r="O72" s="24">
        <f>+T68</f>
        <v>0</v>
      </c>
      <c r="P72" s="24">
        <f>+V68</f>
        <v>0</v>
      </c>
      <c r="Q72" s="24">
        <f>+X68</f>
        <v>0</v>
      </c>
      <c r="R72" s="24">
        <f>+Z68</f>
        <v>0</v>
      </c>
      <c r="S72" s="24">
        <f>+AB68</f>
        <v>0</v>
      </c>
      <c r="T72" s="24">
        <f>+AD68</f>
        <v>0</v>
      </c>
      <c r="U72" s="24">
        <f>+AF68</f>
        <v>0</v>
      </c>
      <c r="AA72" s="24"/>
    </row>
    <row r="73" spans="2:33" s="23" customFormat="1">
      <c r="H73" s="23" t="s">
        <v>199</v>
      </c>
      <c r="I73" s="24">
        <f>MAX(J72:U72)</f>
        <v>0</v>
      </c>
      <c r="J73" s="24"/>
    </row>
    <row r="74" spans="2:33" s="23" customFormat="1">
      <c r="I74" s="24"/>
      <c r="J74" s="24">
        <f t="shared" ref="J74:U74" si="14">+IF(J72&lt;0,+J72*-1,+J72)</f>
        <v>0</v>
      </c>
      <c r="K74" s="24">
        <f t="shared" si="14"/>
        <v>0</v>
      </c>
      <c r="L74" s="24">
        <f t="shared" si="14"/>
        <v>0</v>
      </c>
      <c r="M74" s="24">
        <f t="shared" si="14"/>
        <v>0</v>
      </c>
      <c r="N74" s="24">
        <f t="shared" si="14"/>
        <v>0</v>
      </c>
      <c r="O74" s="24">
        <f t="shared" si="14"/>
        <v>0</v>
      </c>
      <c r="P74" s="24">
        <f t="shared" si="14"/>
        <v>0</v>
      </c>
      <c r="Q74" s="24">
        <f t="shared" si="14"/>
        <v>0</v>
      </c>
      <c r="R74" s="24">
        <f t="shared" si="14"/>
        <v>0</v>
      </c>
      <c r="S74" s="24">
        <f t="shared" si="14"/>
        <v>0</v>
      </c>
      <c r="T74" s="24">
        <f t="shared" si="14"/>
        <v>0</v>
      </c>
      <c r="U74" s="24">
        <f t="shared" si="14"/>
        <v>0</v>
      </c>
    </row>
    <row r="75" spans="2:33" s="23" customFormat="1">
      <c r="I75" s="24"/>
      <c r="J75" s="24"/>
      <c r="K75" s="24"/>
      <c r="L75" s="24"/>
      <c r="M75" s="24"/>
      <c r="N75" s="24"/>
      <c r="O75" s="24"/>
      <c r="P75" s="24"/>
      <c r="Q75" s="24"/>
      <c r="R75" s="24"/>
      <c r="S75" s="24"/>
      <c r="T75" s="24"/>
      <c r="U75" s="24"/>
    </row>
    <row r="76" spans="2:33" s="23" customFormat="1">
      <c r="H76" s="23" t="s">
        <v>200</v>
      </c>
      <c r="I76" s="24">
        <f>MIN(J76:U76)</f>
        <v>0</v>
      </c>
      <c r="J76" s="24">
        <f>+K68</f>
        <v>0</v>
      </c>
      <c r="K76" s="24">
        <f>+M68</f>
        <v>0</v>
      </c>
      <c r="L76" s="24">
        <f>+O68</f>
        <v>0</v>
      </c>
      <c r="M76" s="24">
        <f>+Q68</f>
        <v>0</v>
      </c>
      <c r="N76" s="24">
        <f>+S68</f>
        <v>0</v>
      </c>
      <c r="O76" s="24">
        <f>+U68</f>
        <v>0</v>
      </c>
      <c r="P76" s="24">
        <f>+W68</f>
        <v>0</v>
      </c>
      <c r="Q76" s="24">
        <f>+Y68</f>
        <v>0</v>
      </c>
      <c r="R76" s="24">
        <f>+AA68</f>
        <v>0</v>
      </c>
      <c r="S76" s="24">
        <f>+AC68</f>
        <v>0</v>
      </c>
      <c r="T76" s="24">
        <f>+AE68</f>
        <v>0</v>
      </c>
      <c r="U76" s="24">
        <f>+AG68</f>
        <v>0</v>
      </c>
    </row>
    <row r="77" spans="2:33" s="23" customFormat="1">
      <c r="H77" s="23" t="s">
        <v>201</v>
      </c>
      <c r="I77" s="24">
        <f>MAX(J76:U76)</f>
        <v>0</v>
      </c>
    </row>
    <row r="78" spans="2:33" s="23" customFormat="1">
      <c r="J78" s="24">
        <f t="shared" ref="J78:U78" si="15">+IF(J76&lt;0,+J76*-1,+J76)</f>
        <v>0</v>
      </c>
      <c r="K78" s="24">
        <f t="shared" si="15"/>
        <v>0</v>
      </c>
      <c r="L78" s="24">
        <f t="shared" si="15"/>
        <v>0</v>
      </c>
      <c r="M78" s="24">
        <f t="shared" si="15"/>
        <v>0</v>
      </c>
      <c r="N78" s="24">
        <f t="shared" si="15"/>
        <v>0</v>
      </c>
      <c r="O78" s="24">
        <f t="shared" si="15"/>
        <v>0</v>
      </c>
      <c r="P78" s="24">
        <f t="shared" si="15"/>
        <v>0</v>
      </c>
      <c r="Q78" s="24">
        <f t="shared" si="15"/>
        <v>0</v>
      </c>
      <c r="R78" s="24">
        <f t="shared" si="15"/>
        <v>0</v>
      </c>
      <c r="S78" s="24">
        <f t="shared" si="15"/>
        <v>0</v>
      </c>
      <c r="T78" s="24">
        <f t="shared" si="15"/>
        <v>0</v>
      </c>
      <c r="U78" s="24">
        <f t="shared" si="15"/>
        <v>0</v>
      </c>
    </row>
    <row r="79" spans="2:33" s="23" customFormat="1"/>
    <row r="80" spans="2:33" s="23" customFormat="1">
      <c r="H80" s="23" t="s">
        <v>202</v>
      </c>
      <c r="I80" s="24">
        <f>MIN($J$74:$U$74)</f>
        <v>0</v>
      </c>
    </row>
    <row r="81" spans="8:9" s="23" customFormat="1">
      <c r="H81" s="23" t="s">
        <v>203</v>
      </c>
      <c r="I81" s="24">
        <f>MAX($J$74:$U$74)</f>
        <v>0</v>
      </c>
    </row>
    <row r="82" spans="8:9" s="23" customFormat="1">
      <c r="H82" s="23" t="s">
        <v>204</v>
      </c>
      <c r="I82" s="24">
        <f>MIN($J$78:$U$78)</f>
        <v>0</v>
      </c>
    </row>
    <row r="83" spans="8:9" s="23" customFormat="1">
      <c r="H83" s="23" t="s">
        <v>205</v>
      </c>
      <c r="I83" s="24">
        <f>MAX($J$78:$U$78)</f>
        <v>0</v>
      </c>
    </row>
    <row r="84" spans="8:9" s="23" customFormat="1"/>
    <row r="85" spans="8:9" s="23" customFormat="1">
      <c r="H85" s="23" t="s">
        <v>206</v>
      </c>
      <c r="I85" s="24">
        <f>+MIN(I80:I83)</f>
        <v>0</v>
      </c>
    </row>
    <row r="86" spans="8:9" s="23" customFormat="1">
      <c r="H86" s="23" t="s">
        <v>207</v>
      </c>
      <c r="I86" s="24">
        <f>+MAX(I80:I83)</f>
        <v>0</v>
      </c>
    </row>
    <row r="87" spans="8:9" s="23" customFormat="1"/>
  </sheetData>
  <sheetProtection algorithmName="SHA-512" hashValue="3tJpJd1Srnrdjm2dLURgUdqrKy8f1HIExcjHZTKmBrtMK7gvQ2gUFoQsJnxbMQnJxqY48NaZVilMngSU8Ef8Sg==" saltValue="D2dxrdMvIj2MpcnDtOImQw==" spinCount="100000" sheet="1" objects="1" scenarios="1"/>
  <dataConsolidate/>
  <mergeCells count="57">
    <mergeCell ref="C61:G61"/>
    <mergeCell ref="C62:G62"/>
    <mergeCell ref="C63:G63"/>
    <mergeCell ref="C64:G64"/>
    <mergeCell ref="C69:G69"/>
    <mergeCell ref="C70:G70"/>
    <mergeCell ref="C65:G65"/>
    <mergeCell ref="C66:G66"/>
    <mergeCell ref="C67:G67"/>
    <mergeCell ref="C68:G68"/>
    <mergeCell ref="C60:G60"/>
    <mergeCell ref="C48:G48"/>
    <mergeCell ref="C49:G49"/>
    <mergeCell ref="C50:G50"/>
    <mergeCell ref="C51:G51"/>
    <mergeCell ref="C52:G52"/>
    <mergeCell ref="C53:G53"/>
    <mergeCell ref="C54:G54"/>
    <mergeCell ref="C55:G55"/>
    <mergeCell ref="C57:G57"/>
    <mergeCell ref="C58:G58"/>
    <mergeCell ref="C59:G59"/>
    <mergeCell ref="C56:G56"/>
    <mergeCell ref="C47:G47"/>
    <mergeCell ref="C36:G36"/>
    <mergeCell ref="C37:G37"/>
    <mergeCell ref="C38:G38"/>
    <mergeCell ref="C39:G39"/>
    <mergeCell ref="C40:G40"/>
    <mergeCell ref="C41:G41"/>
    <mergeCell ref="C42:G42"/>
    <mergeCell ref="C43:G43"/>
    <mergeCell ref="C44:G44"/>
    <mergeCell ref="C45:G45"/>
    <mergeCell ref="C46:G46"/>
    <mergeCell ref="AD32:AE32"/>
    <mergeCell ref="AF32:AG32"/>
    <mergeCell ref="C34:G34"/>
    <mergeCell ref="C35:G35"/>
    <mergeCell ref="V32:W32"/>
    <mergeCell ref="X32:Y32"/>
    <mergeCell ref="Z32:AA32"/>
    <mergeCell ref="AB32:AC32"/>
    <mergeCell ref="N32:O32"/>
    <mergeCell ref="P32:Q32"/>
    <mergeCell ref="R32:S32"/>
    <mergeCell ref="T32:U32"/>
    <mergeCell ref="B32:G33"/>
    <mergeCell ref="H32:I32"/>
    <mergeCell ref="J32:K32"/>
    <mergeCell ref="L32:M32"/>
    <mergeCell ref="B5:I5"/>
    <mergeCell ref="B29:E29"/>
    <mergeCell ref="F29:I29"/>
    <mergeCell ref="B2:L2"/>
    <mergeCell ref="B30:E30"/>
    <mergeCell ref="F30:I30"/>
  </mergeCells>
  <phoneticPr fontId="0" type="noConversion"/>
  <conditionalFormatting sqref="AB19:AB26 AF19:AF26 X19:X26 J19:J26 L19:L26 N19:N26 P19:P26 V19:V26 R19:R26 AD19:AD26 T19:T26 Z19:Z26">
    <cfRule type="expression" dxfId="23" priority="1" stopIfTrue="1">
      <formula>J$68&lt;=$H19</formula>
    </cfRule>
  </conditionalFormatting>
  <conditionalFormatting sqref="AA19:AA26 Y19:Y26 AE19:AE26 K19:K26 M19:M26 O19:O26 Q19:Q26 W19:W26 S19:S26 AG19:AG26 U19:U26 AC19:AC26">
    <cfRule type="expression" dxfId="22" priority="2" stopIfTrue="1">
      <formula>K$68&lt;=$H19</formula>
    </cfRule>
  </conditionalFormatting>
  <conditionalFormatting sqref="L18 T18 N18 P18 R18 J18 V18 X18 Z18 AB18 AD18 AF18">
    <cfRule type="expression" dxfId="21" priority="3" stopIfTrue="1">
      <formula>OR(J$68&lt;0,J$68&lt;=$H18)</formula>
    </cfRule>
  </conditionalFormatting>
  <conditionalFormatting sqref="K18 Q18 S18 U18 O18 M18 W18 Y18 AA18 AC18 AE18 AG18">
    <cfRule type="expression" dxfId="20" priority="4" stopIfTrue="1">
      <formula>OR(K$68&lt;0,K$68&lt;=$H18)</formula>
    </cfRule>
  </conditionalFormatting>
  <conditionalFormatting sqref="J27 L27 N27 P27 R27 T27 V27 X27 Z27 AB27 AD27 AF27">
    <cfRule type="expression" dxfId="19" priority="5" stopIfTrue="1">
      <formula>+$H27=""</formula>
    </cfRule>
    <cfRule type="expression" dxfId="18" priority="6" stopIfTrue="1">
      <formula>J$68&lt;=$H27</formula>
    </cfRule>
  </conditionalFormatting>
  <conditionalFormatting sqref="K27 M27 O27 Q27 S27 U27 W27 Y27 AA27 AC27 AE27 AG27">
    <cfRule type="expression" dxfId="17" priority="7" stopIfTrue="1">
      <formula>$H27=""</formula>
    </cfRule>
    <cfRule type="expression" dxfId="16" priority="8" stopIfTrue="1">
      <formula>K$68&lt;=$H27</formula>
    </cfRule>
  </conditionalFormatting>
  <conditionalFormatting sqref="L7:L15 N7:N15 P7:P15 R7:R15 T7:T15 V7:V15 X7:X15 Z7:Z15 AB7:AB15 AD7:AD15 AF7:AF15 J7:J15">
    <cfRule type="expression" dxfId="15" priority="9" stopIfTrue="1">
      <formula>J$68&gt;=$H7</formula>
    </cfRule>
  </conditionalFormatting>
  <conditionalFormatting sqref="M7:M15 O7:O15 Q7:Q15 S7:S15 U7:U15 W7:W15 Y7:Y15 AA7:AA15 AC7:AC15 AE7:AE15 AG7:AG15 K7:K15">
    <cfRule type="expression" dxfId="14" priority="10" stopIfTrue="1">
      <formula>K$68&gt;=$H7</formula>
    </cfRule>
  </conditionalFormatting>
  <conditionalFormatting sqref="AG16 AE16 AC16 AA16 Y16 W16 U16 S16 Q16 O16 M16 K16">
    <cfRule type="expression" dxfId="13" priority="11" stopIfTrue="1">
      <formula>OR(K$68&gt;0,K$68&gt;=$H16)</formula>
    </cfRule>
  </conditionalFormatting>
  <conditionalFormatting sqref="AF16 AD16 AB16 Z16 X16 V16 T16 R16 P16 N16 L16 J16">
    <cfRule type="expression" dxfId="12" priority="12" stopIfTrue="1">
      <formula>OR(J$68&gt;0,J$68&gt;=$H16)</formula>
    </cfRule>
  </conditionalFormatting>
  <pageMargins left="0.59055118110236227" right="0.31496062992125984" top="0.59055118110236227" bottom="0.59055118110236227" header="0.62992125984251968" footer="0.31496062992125984"/>
  <pageSetup paperSize="9" scale="54" fitToWidth="2" orientation="landscape" r:id="rId1"/>
  <headerFooter alignWithMargins="0">
    <oddFooter>&amp;L&amp;D&amp;CSeite &amp;P/&amp;N</oddFooter>
  </headerFooter>
  <colBreaks count="1" manualBreakCount="1">
    <brk id="21" min="2"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12312" r:id="rId4" name="Group Box 24">
              <controlPr defaultSize="0" autoFill="0" autoPict="0">
                <anchor moveWithCells="1">
                  <from>
                    <xdr:col>1</xdr:col>
                    <xdr:colOff>19050</xdr:colOff>
                    <xdr:row>1</xdr:row>
                    <xdr:rowOff>47625</xdr:rowOff>
                  </from>
                  <to>
                    <xdr:col>13</xdr:col>
                    <xdr:colOff>704850</xdr:colOff>
                    <xdr:row>1</xdr:row>
                    <xdr:rowOff>504825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autoPageBreaks="0" fitToPage="1"/>
  </sheetPr>
  <dimension ref="B1:AH87"/>
  <sheetViews>
    <sheetView showGridLines="0" showRowColHeaders="0" showZeros="0" showOutlineSymbols="0" zoomScaleNormal="100" workbookViewId="0">
      <pane xSplit="7" ySplit="33" topLeftCell="H34" activePane="bottomRight" state="frozen"/>
      <selection pane="topRight"/>
      <selection pane="bottomLeft"/>
      <selection pane="bottomRight" activeCell="B2" sqref="B2:L2"/>
    </sheetView>
  </sheetViews>
  <sheetFormatPr baseColWidth="10" defaultColWidth="10.85546875" defaultRowHeight="12"/>
  <cols>
    <col min="1" max="1" width="1.7109375" style="20" customWidth="1"/>
    <col min="2" max="2" width="2.28515625" style="20" bestFit="1" customWidth="1"/>
    <col min="3" max="7" width="10.7109375" style="20" customWidth="1"/>
    <col min="8" max="9" width="11.7109375" style="20" customWidth="1"/>
    <col min="10" max="16384" width="10.85546875" style="20"/>
  </cols>
  <sheetData>
    <row r="1" spans="2:33" customFormat="1" ht="6" customHeight="1"/>
    <row r="2" spans="2:33" s="5" customFormat="1" ht="57.75" customHeight="1">
      <c r="B2" s="185"/>
      <c r="C2" s="185"/>
      <c r="D2" s="185"/>
      <c r="E2" s="185"/>
      <c r="F2" s="185"/>
      <c r="G2" s="185"/>
      <c r="H2" s="185"/>
      <c r="I2" s="185"/>
      <c r="J2" s="185"/>
      <c r="K2" s="185"/>
      <c r="L2" s="185"/>
    </row>
    <row r="3" spans="2:33" s="5" customFormat="1" ht="30" customHeight="1"/>
    <row r="4" spans="2:33" s="5" customFormat="1" ht="30" customHeight="1"/>
    <row r="5" spans="2:33" s="10" customFormat="1" ht="25.5">
      <c r="B5" s="235" t="s">
        <v>208</v>
      </c>
      <c r="C5" s="236"/>
      <c r="D5" s="236"/>
      <c r="E5" s="236"/>
      <c r="F5" s="236"/>
      <c r="G5" s="236"/>
      <c r="H5" s="236"/>
      <c r="I5" s="236"/>
      <c r="J5" s="7"/>
      <c r="K5" s="8"/>
      <c r="L5" s="9"/>
      <c r="M5" s="4"/>
      <c r="N5" s="4"/>
    </row>
    <row r="6" spans="2:33" s="49" customFormat="1" ht="3" customHeight="1">
      <c r="B6" s="87"/>
      <c r="C6" s="87"/>
      <c r="D6" s="87"/>
      <c r="E6" s="87"/>
      <c r="F6" s="87"/>
      <c r="G6" s="87"/>
      <c r="H6" s="87"/>
      <c r="I6" s="87"/>
      <c r="J6" s="87"/>
      <c r="K6" s="87"/>
    </row>
    <row r="7" spans="2:33" s="49" customFormat="1" ht="3" customHeight="1">
      <c r="B7" s="87"/>
      <c r="C7" s="87"/>
      <c r="D7" s="87"/>
      <c r="E7" s="87"/>
      <c r="F7" s="87"/>
      <c r="G7" s="87"/>
      <c r="H7" s="145" t="str">
        <f>IF(I86=0,"",I86)</f>
        <v/>
      </c>
      <c r="J7" s="155"/>
      <c r="K7" s="155"/>
      <c r="L7" s="155"/>
      <c r="M7" s="155"/>
      <c r="N7" s="155"/>
      <c r="O7" s="155"/>
      <c r="P7" s="155"/>
      <c r="Q7" s="155"/>
      <c r="R7" s="155"/>
      <c r="S7" s="155"/>
      <c r="T7" s="155"/>
      <c r="U7" s="155"/>
      <c r="V7" s="155"/>
      <c r="W7" s="155"/>
      <c r="X7" s="155"/>
      <c r="Y7" s="155"/>
      <c r="Z7" s="155"/>
      <c r="AA7" s="155"/>
      <c r="AB7" s="155"/>
      <c r="AC7" s="155"/>
      <c r="AD7" s="155"/>
      <c r="AE7" s="155"/>
      <c r="AF7" s="155"/>
      <c r="AG7" s="155"/>
    </row>
    <row r="8" spans="2:33" s="49" customFormat="1" ht="3" customHeight="1">
      <c r="B8" s="87"/>
      <c r="C8" s="87"/>
      <c r="D8" s="87"/>
      <c r="E8" s="87"/>
      <c r="F8" s="87"/>
      <c r="G8" s="87"/>
      <c r="H8" s="146" t="e">
        <f>+$H$7*0.9</f>
        <v>#VALUE!</v>
      </c>
      <c r="J8" s="159"/>
      <c r="K8" s="156"/>
      <c r="L8" s="156"/>
      <c r="M8" s="156"/>
      <c r="N8" s="156"/>
      <c r="O8" s="156"/>
      <c r="P8" s="156"/>
      <c r="Q8" s="156"/>
      <c r="R8" s="156"/>
      <c r="S8" s="156"/>
      <c r="T8" s="156"/>
      <c r="U8" s="156"/>
      <c r="V8" s="156"/>
      <c r="W8" s="156"/>
      <c r="X8" s="156"/>
      <c r="Y8" s="156"/>
      <c r="Z8" s="156"/>
      <c r="AA8" s="156"/>
      <c r="AB8" s="156"/>
      <c r="AC8" s="156"/>
      <c r="AD8" s="156"/>
      <c r="AE8" s="156"/>
      <c r="AF8" s="156"/>
      <c r="AG8" s="156"/>
    </row>
    <row r="9" spans="2:33" s="49" customFormat="1" ht="3" customHeight="1">
      <c r="B9" s="87"/>
      <c r="C9" s="87"/>
      <c r="D9" s="87"/>
      <c r="E9" s="87"/>
      <c r="F9" s="87"/>
      <c r="G9" s="87"/>
      <c r="H9" s="146" t="e">
        <f>+$H$7*0.8</f>
        <v>#VALUE!</v>
      </c>
      <c r="J9" s="159"/>
      <c r="K9" s="156"/>
      <c r="L9" s="156"/>
      <c r="M9" s="156"/>
      <c r="N9" s="156"/>
      <c r="O9" s="156"/>
      <c r="P9" s="156"/>
      <c r="Q9" s="156"/>
      <c r="R9" s="156"/>
      <c r="S9" s="156"/>
      <c r="T9" s="156"/>
      <c r="U9" s="156"/>
      <c r="V9" s="156"/>
      <c r="W9" s="156"/>
      <c r="X9" s="156"/>
      <c r="Y9" s="156"/>
      <c r="Z9" s="156"/>
      <c r="AA9" s="156"/>
      <c r="AB9" s="156"/>
      <c r="AC9" s="156"/>
      <c r="AD9" s="156"/>
      <c r="AE9" s="156"/>
      <c r="AF9" s="156"/>
      <c r="AG9" s="156"/>
    </row>
    <row r="10" spans="2:33" s="49" customFormat="1" ht="3" customHeight="1">
      <c r="B10" s="87"/>
      <c r="C10" s="87"/>
      <c r="D10" s="87"/>
      <c r="E10" s="87"/>
      <c r="F10" s="87"/>
      <c r="G10" s="87"/>
      <c r="H10" s="146" t="e">
        <f>+$H$7*0.7</f>
        <v>#VALUE!</v>
      </c>
      <c r="J10" s="159"/>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row>
    <row r="11" spans="2:33" s="49" customFormat="1" ht="3" customHeight="1">
      <c r="B11" s="87"/>
      <c r="C11" s="87"/>
      <c r="D11" s="87"/>
      <c r="E11" s="87"/>
      <c r="F11" s="87"/>
      <c r="G11" s="87"/>
      <c r="H11" s="146" t="e">
        <f>+$H$7*0.6</f>
        <v>#VALUE!</v>
      </c>
      <c r="J11" s="159"/>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row>
    <row r="12" spans="2:33" s="49" customFormat="1" ht="3" customHeight="1">
      <c r="B12" s="87"/>
      <c r="C12" s="87"/>
      <c r="D12" s="87"/>
      <c r="E12" s="87"/>
      <c r="F12" s="87"/>
      <c r="G12" s="87"/>
      <c r="H12" s="146" t="e">
        <f>+$H$7*0.5</f>
        <v>#VALUE!</v>
      </c>
      <c r="J12" s="159"/>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row>
    <row r="13" spans="2:33" s="49" customFormat="1" ht="3" customHeight="1">
      <c r="B13" s="87"/>
      <c r="C13" s="87"/>
      <c r="D13" s="87"/>
      <c r="E13" s="87"/>
      <c r="F13" s="87"/>
      <c r="G13" s="87"/>
      <c r="H13" s="146" t="e">
        <f>+$H$7*0.4</f>
        <v>#VALUE!</v>
      </c>
      <c r="J13" s="159"/>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row>
    <row r="14" spans="2:33" s="49" customFormat="1" ht="3" customHeight="1">
      <c r="B14" s="87"/>
      <c r="C14" s="87"/>
      <c r="D14" s="87"/>
      <c r="E14" s="87"/>
      <c r="F14" s="87"/>
      <c r="G14" s="87"/>
      <c r="H14" s="146" t="e">
        <f>+$H$7*0.3</f>
        <v>#VALUE!</v>
      </c>
      <c r="J14" s="159"/>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row>
    <row r="15" spans="2:33" s="49" customFormat="1" ht="3" customHeight="1">
      <c r="B15" s="87"/>
      <c r="C15" s="87"/>
      <c r="D15" s="87"/>
      <c r="E15" s="87"/>
      <c r="F15" s="87"/>
      <c r="G15" s="87"/>
      <c r="H15" s="146" t="e">
        <f>+$H$7*0.2</f>
        <v>#VALUE!</v>
      </c>
      <c r="J15" s="159"/>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row>
    <row r="16" spans="2:33" s="49" customFormat="1" ht="3" customHeight="1">
      <c r="B16" s="87"/>
      <c r="C16" s="87"/>
      <c r="D16" s="87"/>
      <c r="E16" s="87"/>
      <c r="F16" s="87"/>
      <c r="G16" s="87"/>
      <c r="H16" s="146" t="e">
        <f>+$H$7*0.1</f>
        <v>#VALUE!</v>
      </c>
      <c r="J16" s="159"/>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row>
    <row r="17" spans="2:34" s="49" customFormat="1" ht="0.75" customHeight="1">
      <c r="B17" s="87"/>
      <c r="C17" s="87"/>
      <c r="D17" s="87"/>
      <c r="E17" s="87"/>
      <c r="F17" s="87"/>
      <c r="G17" s="87"/>
      <c r="H17" s="146"/>
      <c r="I17" s="144"/>
      <c r="J17" s="160"/>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row>
    <row r="18" spans="2:34" s="49" customFormat="1" ht="3" customHeight="1">
      <c r="B18" s="87"/>
      <c r="C18" s="87"/>
      <c r="D18" s="87"/>
      <c r="E18" s="87"/>
      <c r="F18" s="87"/>
      <c r="G18" s="87"/>
      <c r="H18" s="146" t="e">
        <f>+$H$27*0.1</f>
        <v>#VALUE!</v>
      </c>
      <c r="J18" s="159"/>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row>
    <row r="19" spans="2:34" s="49" customFormat="1" ht="3" customHeight="1">
      <c r="B19" s="87"/>
      <c r="C19" s="87"/>
      <c r="D19" s="87"/>
      <c r="E19" s="87"/>
      <c r="F19" s="87"/>
      <c r="G19" s="87"/>
      <c r="H19" s="146" t="e">
        <f>+$H$27*0.2</f>
        <v>#VALUE!</v>
      </c>
      <c r="J19" s="159"/>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row>
    <row r="20" spans="2:34" s="49" customFormat="1" ht="3" customHeight="1">
      <c r="B20" s="87"/>
      <c r="C20" s="87"/>
      <c r="D20" s="87"/>
      <c r="E20" s="87"/>
      <c r="F20" s="87"/>
      <c r="G20" s="87"/>
      <c r="H20" s="146" t="e">
        <f>+$H$27*0.3</f>
        <v>#VALUE!</v>
      </c>
      <c r="J20" s="159"/>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row>
    <row r="21" spans="2:34" s="49" customFormat="1" ht="3" customHeight="1">
      <c r="B21" s="87"/>
      <c r="C21" s="87"/>
      <c r="D21" s="87"/>
      <c r="E21" s="87"/>
      <c r="F21" s="87"/>
      <c r="G21" s="87"/>
      <c r="H21" s="146" t="e">
        <f>+$H$27*0.4</f>
        <v>#VALUE!</v>
      </c>
      <c r="J21" s="159"/>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row>
    <row r="22" spans="2:34" s="49" customFormat="1" ht="3" customHeight="1">
      <c r="B22" s="87"/>
      <c r="C22" s="87"/>
      <c r="D22" s="87"/>
      <c r="E22" s="87"/>
      <c r="F22" s="87"/>
      <c r="G22" s="87"/>
      <c r="H22" s="146" t="e">
        <f>+$H$27*0.5</f>
        <v>#VALUE!</v>
      </c>
      <c r="J22" s="159"/>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row>
    <row r="23" spans="2:34" s="49" customFormat="1" ht="3" customHeight="1">
      <c r="B23" s="87"/>
      <c r="C23" s="87"/>
      <c r="D23" s="87"/>
      <c r="E23" s="87"/>
      <c r="F23" s="87"/>
      <c r="G23" s="87"/>
      <c r="H23" s="146" t="e">
        <f>+$H$27*0.6</f>
        <v>#VALUE!</v>
      </c>
      <c r="J23" s="159"/>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row>
    <row r="24" spans="2:34" s="49" customFormat="1" ht="3" customHeight="1">
      <c r="B24" s="87"/>
      <c r="C24" s="87"/>
      <c r="D24" s="87"/>
      <c r="E24" s="87"/>
      <c r="F24" s="87"/>
      <c r="G24" s="87"/>
      <c r="H24" s="146" t="e">
        <f>+$H$27*0.7</f>
        <v>#VALUE!</v>
      </c>
      <c r="J24" s="159"/>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row>
    <row r="25" spans="2:34" s="49" customFormat="1" ht="3" customHeight="1">
      <c r="B25" s="87"/>
      <c r="C25" s="87"/>
      <c r="D25" s="87"/>
      <c r="E25" s="87"/>
      <c r="F25" s="87"/>
      <c r="G25" s="87"/>
      <c r="H25" s="146" t="e">
        <f>+$H$27*0.8</f>
        <v>#VALUE!</v>
      </c>
      <c r="J25" s="159"/>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row>
    <row r="26" spans="2:34" s="49" customFormat="1" ht="3" customHeight="1">
      <c r="B26" s="87"/>
      <c r="C26" s="87"/>
      <c r="D26" s="87"/>
      <c r="E26" s="87"/>
      <c r="F26" s="87"/>
      <c r="G26" s="87"/>
      <c r="H26" s="146" t="e">
        <f>+$H$27*0.9</f>
        <v>#VALUE!</v>
      </c>
      <c r="J26" s="159"/>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row>
    <row r="27" spans="2:34" s="49" customFormat="1" ht="3" customHeight="1">
      <c r="B27" s="43"/>
      <c r="C27" s="87"/>
      <c r="D27" s="87"/>
      <c r="E27" s="87"/>
      <c r="F27" s="87"/>
      <c r="G27" s="87"/>
      <c r="H27" s="145" t="str">
        <f>IF(I86=0,"",I86*-1)</f>
        <v/>
      </c>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row>
    <row r="28" spans="2:34" s="49" customFormat="1" ht="3" customHeight="1">
      <c r="B28" s="43"/>
      <c r="C28" s="87"/>
      <c r="D28" s="87"/>
      <c r="E28" s="87"/>
      <c r="F28" s="87"/>
      <c r="G28" s="87"/>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row>
    <row r="29" spans="2:34" s="49" customFormat="1" ht="13.5" customHeight="1" thickBot="1">
      <c r="B29" s="212" t="s">
        <v>163</v>
      </c>
      <c r="C29" s="212"/>
      <c r="D29" s="212"/>
      <c r="E29" s="212"/>
      <c r="F29" s="228" t="str">
        <f>IF(+'Liquiditätsplan - Statisch'!F29:I29="","",+'Liquiditätsplan - Statisch'!F29:I29)</f>
        <v/>
      </c>
      <c r="G29" s="228"/>
      <c r="H29" s="228"/>
      <c r="I29" s="228"/>
    </row>
    <row r="30" spans="2:34" s="49" customFormat="1" ht="13.5" customHeight="1" thickTop="1">
      <c r="B30" s="212" t="s">
        <v>164</v>
      </c>
      <c r="C30" s="212"/>
      <c r="D30" s="212"/>
      <c r="E30" s="212"/>
      <c r="F30" s="248" t="str">
        <f>IF(+'Liquiditätsplan - Statisch'!F30:I30="","",+'Liquiditätsplan - Statisch'!F30:I30)</f>
        <v/>
      </c>
      <c r="G30" s="248"/>
      <c r="H30" s="249"/>
      <c r="I30" s="249"/>
    </row>
    <row r="31" spans="2:34" s="49" customFormat="1" ht="13.5" customHeight="1">
      <c r="B31" s="43"/>
      <c r="C31" s="43"/>
      <c r="D31" s="43"/>
      <c r="E31" s="43"/>
      <c r="F31" s="43"/>
      <c r="G31" s="43"/>
    </row>
    <row r="32" spans="2:34" s="48" customFormat="1" ht="15" customHeight="1">
      <c r="B32" s="198"/>
      <c r="C32" s="198"/>
      <c r="D32" s="198"/>
      <c r="E32" s="198"/>
      <c r="F32" s="198"/>
      <c r="G32" s="198"/>
      <c r="H32" s="250" t="s">
        <v>165</v>
      </c>
      <c r="I32" s="195"/>
      <c r="J32" s="243" t="str">
        <f>+'Liquiditätsplan - Statisch'!J32</f>
        <v>Monat 1</v>
      </c>
      <c r="K32" s="244">
        <f>+'Liquiditätsplan - Statisch'!K32</f>
        <v>0</v>
      </c>
      <c r="L32" s="243" t="str">
        <f>IF(J32="Monat 1","Monat 2",+J32+31)</f>
        <v>Monat 2</v>
      </c>
      <c r="M32" s="244"/>
      <c r="N32" s="243" t="str">
        <f>IF(L32="Monat 2","Monat 3",+L32+31)</f>
        <v>Monat 3</v>
      </c>
      <c r="O32" s="244"/>
      <c r="P32" s="243" t="str">
        <f>IF(N32="Monat 3","Monat 4",+N32+31)</f>
        <v>Monat 4</v>
      </c>
      <c r="Q32" s="244"/>
      <c r="R32" s="243" t="str">
        <f>IF(P32="Monat 4","Monat 5",+P32+31)</f>
        <v>Monat 5</v>
      </c>
      <c r="S32" s="244"/>
      <c r="T32" s="243" t="str">
        <f>IF(R32="Monat 5","Monat 6",+R32+31)</f>
        <v>Monat 6</v>
      </c>
      <c r="U32" s="244"/>
      <c r="V32" s="243" t="str">
        <f>IF(T32="Monat 6","Monat 7",+T32+31)</f>
        <v>Monat 7</v>
      </c>
      <c r="W32" s="244"/>
      <c r="X32" s="243" t="str">
        <f>IF(V32="Monat 7","Monat 8",+V32+31)</f>
        <v>Monat 8</v>
      </c>
      <c r="Y32" s="244"/>
      <c r="Z32" s="243" t="str">
        <f>IF(X32="Monat 8","Monat 9",+X32+31)</f>
        <v>Monat 9</v>
      </c>
      <c r="AA32" s="244"/>
      <c r="AB32" s="243" t="str">
        <f>IF(Z32="Monat 9","Monat 10",+Z32+31)</f>
        <v>Monat 10</v>
      </c>
      <c r="AC32" s="244"/>
      <c r="AD32" s="243" t="str">
        <f>IF(AB32="Monat 10","Monat 11",+AB32+31)</f>
        <v>Monat 11</v>
      </c>
      <c r="AE32" s="244"/>
      <c r="AF32" s="243" t="str">
        <f>IF(AD32="Monat 11","Monat 12",+AD32+31)</f>
        <v>Monat 12</v>
      </c>
      <c r="AG32" s="244"/>
    </row>
    <row r="33" spans="2:33" s="48" customFormat="1" ht="15" customHeight="1">
      <c r="B33" s="189"/>
      <c r="C33" s="189"/>
      <c r="D33" s="189"/>
      <c r="E33" s="189"/>
      <c r="F33" s="189"/>
      <c r="G33" s="189"/>
      <c r="H33" s="153" t="s">
        <v>166</v>
      </c>
      <c r="I33" s="153" t="s">
        <v>167</v>
      </c>
      <c r="J33" s="153" t="s">
        <v>168</v>
      </c>
      <c r="K33" s="153" t="s">
        <v>169</v>
      </c>
      <c r="L33" s="153" t="s">
        <v>168</v>
      </c>
      <c r="M33" s="153" t="s">
        <v>169</v>
      </c>
      <c r="N33" s="153" t="s">
        <v>168</v>
      </c>
      <c r="O33" s="153" t="s">
        <v>169</v>
      </c>
      <c r="P33" s="153" t="s">
        <v>168</v>
      </c>
      <c r="Q33" s="153" t="s">
        <v>169</v>
      </c>
      <c r="R33" s="153" t="s">
        <v>168</v>
      </c>
      <c r="S33" s="153" t="s">
        <v>169</v>
      </c>
      <c r="T33" s="153" t="s">
        <v>168</v>
      </c>
      <c r="U33" s="153" t="s">
        <v>169</v>
      </c>
      <c r="V33" s="153" t="s">
        <v>168</v>
      </c>
      <c r="W33" s="153" t="s">
        <v>169</v>
      </c>
      <c r="X33" s="153" t="s">
        <v>168</v>
      </c>
      <c r="Y33" s="153" t="s">
        <v>169</v>
      </c>
      <c r="Z33" s="153" t="s">
        <v>168</v>
      </c>
      <c r="AA33" s="153" t="s">
        <v>169</v>
      </c>
      <c r="AB33" s="153" t="s">
        <v>168</v>
      </c>
      <c r="AC33" s="153" t="s">
        <v>169</v>
      </c>
      <c r="AD33" s="153" t="s">
        <v>168</v>
      </c>
      <c r="AE33" s="153" t="s">
        <v>169</v>
      </c>
      <c r="AF33" s="153" t="s">
        <v>168</v>
      </c>
      <c r="AG33" s="153" t="s">
        <v>169</v>
      </c>
    </row>
    <row r="34" spans="2:33" s="50" customFormat="1" ht="12.75">
      <c r="B34" s="54"/>
      <c r="C34" s="202" t="s">
        <v>170</v>
      </c>
      <c r="D34" s="202"/>
      <c r="E34" s="202"/>
      <c r="F34" s="202"/>
      <c r="G34" s="202"/>
      <c r="H34" s="60">
        <f>+J34</f>
        <v>0</v>
      </c>
      <c r="I34" s="60">
        <f>+K34</f>
        <v>0</v>
      </c>
      <c r="J34" s="154">
        <f>+'Liquiditätsplan - Statisch'!J34</f>
        <v>0</v>
      </c>
      <c r="K34" s="154">
        <f>+'Liquiditätsplan - Statisch'!K34</f>
        <v>0</v>
      </c>
      <c r="L34" s="154">
        <f>IF(AND(SUM(K35:K39,K42:K55)=0,SUM(L35:L39,L42:L55)=0),0,IF(SUM(K35:K39,K42:K55)=0,+J68,+K68))</f>
        <v>0</v>
      </c>
      <c r="M34" s="154">
        <f>IF(AND(SUM(M35:M39)=0,SUM(M42:M55)=0),0,+K68)</f>
        <v>0</v>
      </c>
      <c r="N34" s="154">
        <f>IF(AND(SUM(M35:M39,M42:M55)=0,SUM(N35:N39,N42:N55)=0),0,IF(SUM(M35:M39,M42:M55)=0,+L68,+M68))</f>
        <v>0</v>
      </c>
      <c r="O34" s="154">
        <f>IF(AND(SUM(O35:O39)=0,SUM(O42:O55)=0),0,+M68)</f>
        <v>0</v>
      </c>
      <c r="P34" s="154">
        <f>IF(AND(SUM(O35:O39,O42:O55)=0,SUM(P35:P39,P42:P55)=0),0,IF(SUM(O35:O39,O42:O55)=0,+N68,+O68))</f>
        <v>0</v>
      </c>
      <c r="Q34" s="154">
        <f>IF(AND(SUM(Q35:Q39)=0,SUM(Q42:Q55)=0),0,+O68)</f>
        <v>0</v>
      </c>
      <c r="R34" s="154">
        <f>IF(AND(SUM(Q35:Q39,Q42:Q55)=0,SUM(R35:R39,R42:R55)=0),0,IF(SUM(Q35:Q39,Q42:Q55)=0,+P68,+Q68))</f>
        <v>0</v>
      </c>
      <c r="S34" s="154">
        <f>IF(AND(SUM(S35:S39)=0,SUM(S42:S55)=0),0,+Q68)</f>
        <v>0</v>
      </c>
      <c r="T34" s="154">
        <f>IF(AND(SUM(S35:S39,S42:S55)=0,SUM(T35:T39,T42:T55)=0),0,IF(SUM(S35:S39,S42:S55)=0,+R68,+S68))</f>
        <v>0</v>
      </c>
      <c r="U34" s="154">
        <f>IF(AND(SUM(U35:U39)=0,SUM(U42:U55)=0),0,+S68)</f>
        <v>0</v>
      </c>
      <c r="V34" s="154">
        <f>IF(AND(SUM(U35:U39,U42:U55)=0,SUM(V35:V39,V42:V55)=0),0,IF(SUM(U35:U39,U42:U55)=0,+T68,+U68))</f>
        <v>0</v>
      </c>
      <c r="W34" s="154">
        <f>IF(AND(SUM(W35:W39)=0,SUM(W42:W55)=0),0,+U68)</f>
        <v>0</v>
      </c>
      <c r="X34" s="154">
        <f>IF(AND(SUM(W35:W39,W42:W55)=0,SUM(X35:X39,X42:X55)=0),0,IF(SUM(W35:W39,W42:W55)=0,+V68,+W68))</f>
        <v>0</v>
      </c>
      <c r="Y34" s="154">
        <f>IF(AND(SUM(Y35:Y39)=0,SUM(Y42:Y55)=0),0,+W68)</f>
        <v>0</v>
      </c>
      <c r="Z34" s="154">
        <f>IF(AND(SUM(Y35:Y39,Y42:Y55)=0,SUM(Z35:Z39,Z42:Z55)=0),0,IF(SUM(Y35:Y39,Y42:Y55)=0,+X68,+Y68))</f>
        <v>0</v>
      </c>
      <c r="AA34" s="154">
        <f>IF(AND(SUM(AA35:AA39)=0,SUM(AA42:AA55)=0),0,+Y68)</f>
        <v>0</v>
      </c>
      <c r="AB34" s="154">
        <f>IF(AND(SUM(AA35:AA39,AA42:AA55)=0,SUM(AB35:AB39,AB42:AB55)=0),0,IF(SUM(AA35:AA39,AA42:AA55)=0,+Z68,+AA68))</f>
        <v>0</v>
      </c>
      <c r="AC34" s="154">
        <f>IF(AND(SUM(AC35:AC39)=0,SUM(AC42:AC55)=0),0,+AA68)</f>
        <v>0</v>
      </c>
      <c r="AD34" s="154">
        <f>IF(AND(SUM(AC35:AC39,AC42:AC55)=0,SUM(AD35:AD39,AD42:AD55)=0),0,IF(SUM(AC35:AC39,AC42:AC55)=0,+AB68,+AC68))</f>
        <v>0</v>
      </c>
      <c r="AE34" s="154">
        <f>IF(AND(SUM(AE35:AE39)=0,SUM(AE42:AE55)=0),0,+AC68)</f>
        <v>0</v>
      </c>
      <c r="AF34" s="154">
        <f>IF(AND(SUM(AE35:AE39,AE42:AE55)=0,SUM(AF35:AF39,AF42:AF55)=0),0,IF(SUM(AE35:AE39,AE42:AE55)=0,+AD68,+AE68))</f>
        <v>0</v>
      </c>
      <c r="AG34" s="154">
        <f>IF(AND(SUM(AG35:AG39)=0,SUM(AG42:AG55)=0),0,+AE68)</f>
        <v>0</v>
      </c>
    </row>
    <row r="35" spans="2:33" s="48" customFormat="1" ht="15" customHeight="1">
      <c r="B35" s="59"/>
      <c r="C35" s="191" t="s">
        <v>171</v>
      </c>
      <c r="D35" s="191"/>
      <c r="E35" s="191"/>
      <c r="F35" s="191"/>
      <c r="G35" s="191"/>
      <c r="H35" s="161">
        <f t="shared" ref="H35:I39" si="0">SUM(J35,L35,N35,P35,R35,T35,V35,X35,Z35,AB35,AD35,AF35)</f>
        <v>0</v>
      </c>
      <c r="I35" s="161">
        <f t="shared" si="0"/>
        <v>0</v>
      </c>
      <c r="J35" s="109">
        <f>+'Liquiditätsplan - Statisch'!J35</f>
        <v>0</v>
      </c>
      <c r="K35" s="109">
        <f>+'Liquiditätsplan - Statisch'!K35</f>
        <v>0</v>
      </c>
      <c r="L35" s="109">
        <f>+'Liquiditätsplan - Statisch'!L35</f>
        <v>0</v>
      </c>
      <c r="M35" s="109">
        <f>+'Liquiditätsplan - Statisch'!M35</f>
        <v>0</v>
      </c>
      <c r="N35" s="109">
        <f>+'Liquiditätsplan - Statisch'!N35</f>
        <v>0</v>
      </c>
      <c r="O35" s="109">
        <f>+'Liquiditätsplan - Statisch'!O35</f>
        <v>0</v>
      </c>
      <c r="P35" s="109">
        <f>+'Liquiditätsplan - Statisch'!P35</f>
        <v>0</v>
      </c>
      <c r="Q35" s="109">
        <f>+'Liquiditätsplan - Statisch'!Q35</f>
        <v>0</v>
      </c>
      <c r="R35" s="109">
        <f>+'Liquiditätsplan - Statisch'!R35</f>
        <v>0</v>
      </c>
      <c r="S35" s="109">
        <f>+'Liquiditätsplan - Statisch'!S35</f>
        <v>0</v>
      </c>
      <c r="T35" s="109">
        <f>+'Liquiditätsplan - Statisch'!T35</f>
        <v>0</v>
      </c>
      <c r="U35" s="109">
        <f>+'Liquiditätsplan - Statisch'!U35</f>
        <v>0</v>
      </c>
      <c r="V35" s="109">
        <f>+'Liquiditätsplan - Statisch'!V35</f>
        <v>0</v>
      </c>
      <c r="W35" s="109">
        <f>+'Liquiditätsplan - Statisch'!W35</f>
        <v>0</v>
      </c>
      <c r="X35" s="109">
        <f>+'Liquiditätsplan - Statisch'!X35</f>
        <v>0</v>
      </c>
      <c r="Y35" s="109">
        <f>+'Liquiditätsplan - Statisch'!Y35</f>
        <v>0</v>
      </c>
      <c r="Z35" s="109">
        <f>+'Liquiditätsplan - Statisch'!Z35</f>
        <v>0</v>
      </c>
      <c r="AA35" s="109">
        <f>+'Liquiditätsplan - Statisch'!AA35</f>
        <v>0</v>
      </c>
      <c r="AB35" s="109">
        <f>+'Liquiditätsplan - Statisch'!AB35</f>
        <v>0</v>
      </c>
      <c r="AC35" s="109">
        <f>+'Liquiditätsplan - Statisch'!AC35</f>
        <v>0</v>
      </c>
      <c r="AD35" s="109">
        <f>+'Liquiditätsplan - Statisch'!AD35</f>
        <v>0</v>
      </c>
      <c r="AE35" s="109">
        <f>+'Liquiditätsplan - Statisch'!AE35</f>
        <v>0</v>
      </c>
      <c r="AF35" s="109">
        <f>+'Liquiditätsplan - Statisch'!AF35</f>
        <v>0</v>
      </c>
      <c r="AG35" s="109">
        <f>+'Liquiditätsplan - Statisch'!AG35</f>
        <v>0</v>
      </c>
    </row>
    <row r="36" spans="2:33" s="48" customFormat="1" ht="15" customHeight="1">
      <c r="B36" s="151" t="s">
        <v>172</v>
      </c>
      <c r="C36" s="191" t="s">
        <v>173</v>
      </c>
      <c r="D36" s="191"/>
      <c r="E36" s="191"/>
      <c r="F36" s="191"/>
      <c r="G36" s="191"/>
      <c r="H36" s="161">
        <f t="shared" si="0"/>
        <v>0</v>
      </c>
      <c r="I36" s="161">
        <f t="shared" si="0"/>
        <v>0</v>
      </c>
      <c r="J36" s="109">
        <f>+'Liquiditätsplan - Statisch'!J36</f>
        <v>0</v>
      </c>
      <c r="K36" s="109">
        <f>+'Liquiditätsplan - Statisch'!K36</f>
        <v>0</v>
      </c>
      <c r="L36" s="109">
        <f>+'Liquiditätsplan - Statisch'!L36</f>
        <v>0</v>
      </c>
      <c r="M36" s="109"/>
      <c r="N36" s="109">
        <f>+'Liquiditätsplan - Statisch'!N36</f>
        <v>0</v>
      </c>
      <c r="O36" s="109">
        <f>+'Liquiditätsplan - Statisch'!O36</f>
        <v>0</v>
      </c>
      <c r="P36" s="109">
        <f>+'Liquiditätsplan - Statisch'!P36</f>
        <v>0</v>
      </c>
      <c r="Q36" s="109">
        <f>+'Liquiditätsplan - Statisch'!Q36</f>
        <v>0</v>
      </c>
      <c r="R36" s="109">
        <f>+'Liquiditätsplan - Statisch'!R36</f>
        <v>0</v>
      </c>
      <c r="S36" s="109">
        <f>+'Liquiditätsplan - Statisch'!S36</f>
        <v>0</v>
      </c>
      <c r="T36" s="109">
        <f>+'Liquiditätsplan - Statisch'!T36</f>
        <v>0</v>
      </c>
      <c r="U36" s="109">
        <f>+'Liquiditätsplan - Statisch'!U36</f>
        <v>0</v>
      </c>
      <c r="V36" s="109">
        <f>+'Liquiditätsplan - Statisch'!V36</f>
        <v>0</v>
      </c>
      <c r="W36" s="109">
        <f>+'Liquiditätsplan - Statisch'!W36</f>
        <v>0</v>
      </c>
      <c r="X36" s="109">
        <f>+'Liquiditätsplan - Statisch'!X36</f>
        <v>0</v>
      </c>
      <c r="Y36" s="109">
        <f>+'Liquiditätsplan - Statisch'!Y36</f>
        <v>0</v>
      </c>
      <c r="Z36" s="109">
        <f>+'Liquiditätsplan - Statisch'!Z36</f>
        <v>0</v>
      </c>
      <c r="AA36" s="109">
        <f>+'Liquiditätsplan - Statisch'!AA36</f>
        <v>0</v>
      </c>
      <c r="AB36" s="109">
        <f>+'Liquiditätsplan - Statisch'!AB36</f>
        <v>0</v>
      </c>
      <c r="AC36" s="109">
        <f>+'Liquiditätsplan - Statisch'!AC36</f>
        <v>0</v>
      </c>
      <c r="AD36" s="109">
        <f>+'Liquiditätsplan - Statisch'!AD36</f>
        <v>0</v>
      </c>
      <c r="AE36" s="109">
        <f>+'Liquiditätsplan - Statisch'!AE36</f>
        <v>0</v>
      </c>
      <c r="AF36" s="109">
        <f>+'Liquiditätsplan - Statisch'!AF36</f>
        <v>0</v>
      </c>
      <c r="AG36" s="109">
        <f>+'Liquiditätsplan - Statisch'!AG36</f>
        <v>0</v>
      </c>
    </row>
    <row r="37" spans="2:33" s="48" customFormat="1" ht="15" customHeight="1">
      <c r="B37" s="151" t="s">
        <v>172</v>
      </c>
      <c r="C37" s="191" t="s">
        <v>174</v>
      </c>
      <c r="D37" s="191"/>
      <c r="E37" s="191"/>
      <c r="F37" s="191"/>
      <c r="G37" s="191"/>
      <c r="H37" s="161"/>
      <c r="I37" s="161"/>
      <c r="J37" s="109"/>
      <c r="K37" s="109">
        <f>+'Liquiditätsplan - Statisch'!K37</f>
        <v>0</v>
      </c>
      <c r="L37" s="109">
        <f>+'Liquiditätsplan - Statisch'!L37</f>
        <v>0</v>
      </c>
      <c r="M37" s="109"/>
      <c r="N37" s="109">
        <f>+'Liquiditätsplan - Statisch'!N37</f>
        <v>0</v>
      </c>
      <c r="O37" s="109">
        <f>+'Liquiditätsplan - Statisch'!O37</f>
        <v>0</v>
      </c>
      <c r="P37" s="109">
        <f>+'Liquiditätsplan - Statisch'!P37</f>
        <v>0</v>
      </c>
      <c r="Q37" s="109"/>
      <c r="R37" s="109">
        <f>+'Liquiditätsplan - Statisch'!R37</f>
        <v>0</v>
      </c>
      <c r="S37" s="109">
        <f>+'Liquiditätsplan - Statisch'!S37</f>
        <v>0</v>
      </c>
      <c r="T37" s="109">
        <f>+'Liquiditätsplan - Statisch'!T37</f>
        <v>0</v>
      </c>
      <c r="U37" s="109">
        <f>+'Liquiditätsplan - Statisch'!U37</f>
        <v>0</v>
      </c>
      <c r="V37" s="109">
        <f>+'Liquiditätsplan - Statisch'!V37</f>
        <v>0</v>
      </c>
      <c r="W37" s="109">
        <f>+'Liquiditätsplan - Statisch'!W37</f>
        <v>0</v>
      </c>
      <c r="X37" s="109">
        <f>+'Liquiditätsplan - Statisch'!X37</f>
        <v>0</v>
      </c>
      <c r="Y37" s="109">
        <f>+'Liquiditätsplan - Statisch'!Y37</f>
        <v>0</v>
      </c>
      <c r="Z37" s="109">
        <f>+'Liquiditätsplan - Statisch'!Z37</f>
        <v>0</v>
      </c>
      <c r="AA37" s="109">
        <f>+'Liquiditätsplan - Statisch'!AA37</f>
        <v>0</v>
      </c>
      <c r="AB37" s="109">
        <f>+'Liquiditätsplan - Statisch'!AB37</f>
        <v>0</v>
      </c>
      <c r="AC37" s="109">
        <f>+'Liquiditätsplan - Statisch'!AC37</f>
        <v>0</v>
      </c>
      <c r="AD37" s="109">
        <f>+'Liquiditätsplan - Statisch'!AD37</f>
        <v>0</v>
      </c>
      <c r="AE37" s="109">
        <f>+'Liquiditätsplan - Statisch'!AE37</f>
        <v>0</v>
      </c>
      <c r="AF37" s="109">
        <f>+'Liquiditätsplan - Statisch'!AF37</f>
        <v>0</v>
      </c>
      <c r="AG37" s="109">
        <f>+'Liquiditätsplan - Statisch'!AG37</f>
        <v>0</v>
      </c>
    </row>
    <row r="38" spans="2:33" s="48" customFormat="1" ht="15" customHeight="1">
      <c r="B38" s="151" t="s">
        <v>172</v>
      </c>
      <c r="C38" s="251" t="str">
        <f>IF(+'Liquiditätsplan - Statisch'!C38="","",+'Liquiditätsplan - Statisch'!C38)</f>
        <v/>
      </c>
      <c r="D38" s="251">
        <f>+'Liquiditätsplan - Statisch'!D38</f>
        <v>0</v>
      </c>
      <c r="E38" s="251">
        <f>+'Liquiditätsplan - Statisch'!E38</f>
        <v>0</v>
      </c>
      <c r="F38" s="251">
        <f>+'Liquiditätsplan - Statisch'!F38</f>
        <v>0</v>
      </c>
      <c r="G38" s="251">
        <f>+'Liquiditätsplan - Statisch'!G38</f>
        <v>0</v>
      </c>
      <c r="H38" s="161">
        <f t="shared" si="0"/>
        <v>0</v>
      </c>
      <c r="I38" s="161">
        <f t="shared" si="0"/>
        <v>0</v>
      </c>
      <c r="J38" s="109">
        <f>+'Liquiditätsplan - Statisch'!J38</f>
        <v>0</v>
      </c>
      <c r="K38" s="109">
        <f>+'Liquiditätsplan - Statisch'!K38</f>
        <v>0</v>
      </c>
      <c r="L38" s="109">
        <f>+'Liquiditätsplan - Statisch'!L38</f>
        <v>0</v>
      </c>
      <c r="M38" s="109">
        <f>+'Liquiditätsplan - Statisch'!M38</f>
        <v>0</v>
      </c>
      <c r="N38" s="109">
        <f>+'Liquiditätsplan - Statisch'!N38</f>
        <v>0</v>
      </c>
      <c r="O38" s="109">
        <f>+'Liquiditätsplan - Statisch'!O38</f>
        <v>0</v>
      </c>
      <c r="P38" s="109">
        <f>+'Liquiditätsplan - Statisch'!P38</f>
        <v>0</v>
      </c>
      <c r="Q38" s="109">
        <f>+'Liquiditätsplan - Statisch'!Q38</f>
        <v>0</v>
      </c>
      <c r="R38" s="109">
        <f>+'Liquiditätsplan - Statisch'!R38</f>
        <v>0</v>
      </c>
      <c r="S38" s="109">
        <f>+'Liquiditätsplan - Statisch'!S38</f>
        <v>0</v>
      </c>
      <c r="T38" s="109">
        <f>+'Liquiditätsplan - Statisch'!T38</f>
        <v>0</v>
      </c>
      <c r="U38" s="109">
        <f>+'Liquiditätsplan - Statisch'!U38</f>
        <v>0</v>
      </c>
      <c r="V38" s="109">
        <f>+'Liquiditätsplan - Statisch'!V38</f>
        <v>0</v>
      </c>
      <c r="W38" s="109">
        <f>+'Liquiditätsplan - Statisch'!W38</f>
        <v>0</v>
      </c>
      <c r="X38" s="109">
        <f>+'Liquiditätsplan - Statisch'!X38</f>
        <v>0</v>
      </c>
      <c r="Y38" s="109">
        <f>+'Liquiditätsplan - Statisch'!Y38</f>
        <v>0</v>
      </c>
      <c r="Z38" s="109">
        <f>+'Liquiditätsplan - Statisch'!Z38</f>
        <v>0</v>
      </c>
      <c r="AA38" s="109">
        <f>+'Liquiditätsplan - Statisch'!AA38</f>
        <v>0</v>
      </c>
      <c r="AB38" s="109">
        <f>+'Liquiditätsplan - Statisch'!AB38</f>
        <v>0</v>
      </c>
      <c r="AC38" s="109">
        <f>+'Liquiditätsplan - Statisch'!AC38</f>
        <v>0</v>
      </c>
      <c r="AD38" s="109">
        <f>+'Liquiditätsplan - Statisch'!AD38</f>
        <v>0</v>
      </c>
      <c r="AE38" s="109">
        <f>+'Liquiditätsplan - Statisch'!AE38</f>
        <v>0</v>
      </c>
      <c r="AF38" s="109">
        <f>+'Liquiditätsplan - Statisch'!AF38</f>
        <v>0</v>
      </c>
      <c r="AG38" s="109">
        <f>+'Liquiditätsplan - Statisch'!AG38</f>
        <v>0</v>
      </c>
    </row>
    <row r="39" spans="2:33" s="48" customFormat="1" ht="15" customHeight="1">
      <c r="B39" s="147" t="s">
        <v>172</v>
      </c>
      <c r="C39" s="245" t="str">
        <f>IF(+'Liquiditätsplan - Statisch'!C39="","",+'Liquiditätsplan - Statisch'!C39)</f>
        <v/>
      </c>
      <c r="D39" s="245">
        <f>+'Liquiditätsplan - Statisch'!D39</f>
        <v>0</v>
      </c>
      <c r="E39" s="245">
        <f>+'Liquiditätsplan - Statisch'!E39</f>
        <v>0</v>
      </c>
      <c r="F39" s="245">
        <f>+'Liquiditätsplan - Statisch'!F39</f>
        <v>0</v>
      </c>
      <c r="G39" s="245">
        <f>+'Liquiditätsplan - Statisch'!G39</f>
        <v>0</v>
      </c>
      <c r="H39" s="162">
        <f t="shared" si="0"/>
        <v>0</v>
      </c>
      <c r="I39" s="162">
        <f t="shared" si="0"/>
        <v>0</v>
      </c>
      <c r="J39" s="110">
        <f>+'Liquiditätsplan - Statisch'!J39</f>
        <v>0</v>
      </c>
      <c r="K39" s="110">
        <f>+'Liquiditätsplan - Statisch'!K39</f>
        <v>0</v>
      </c>
      <c r="L39" s="110">
        <f>+'Liquiditätsplan - Statisch'!L39</f>
        <v>0</v>
      </c>
      <c r="M39" s="110">
        <f>+'Liquiditätsplan - Statisch'!M39</f>
        <v>0</v>
      </c>
      <c r="N39" s="110">
        <f>+'Liquiditätsplan - Statisch'!N39</f>
        <v>0</v>
      </c>
      <c r="O39" s="110">
        <f>+'Liquiditätsplan - Statisch'!O39</f>
        <v>0</v>
      </c>
      <c r="P39" s="110">
        <f>+'Liquiditätsplan - Statisch'!P39</f>
        <v>0</v>
      </c>
      <c r="Q39" s="110">
        <f>+'Liquiditätsplan - Statisch'!Q39</f>
        <v>0</v>
      </c>
      <c r="R39" s="110">
        <f>+'Liquiditätsplan - Statisch'!R39</f>
        <v>0</v>
      </c>
      <c r="S39" s="110">
        <f>+'Liquiditätsplan - Statisch'!S39</f>
        <v>0</v>
      </c>
      <c r="T39" s="110">
        <f>+'Liquiditätsplan - Statisch'!T39</f>
        <v>0</v>
      </c>
      <c r="U39" s="110">
        <f>+'Liquiditätsplan - Statisch'!U39</f>
        <v>0</v>
      </c>
      <c r="V39" s="110">
        <f>+'Liquiditätsplan - Statisch'!V39</f>
        <v>0</v>
      </c>
      <c r="W39" s="110">
        <f>+'Liquiditätsplan - Statisch'!W39</f>
        <v>0</v>
      </c>
      <c r="X39" s="110">
        <f>+'Liquiditätsplan - Statisch'!X39</f>
        <v>0</v>
      </c>
      <c r="Y39" s="110">
        <f>+'Liquiditätsplan - Statisch'!Y39</f>
        <v>0</v>
      </c>
      <c r="Z39" s="110">
        <f>+'Liquiditätsplan - Statisch'!Z39</f>
        <v>0</v>
      </c>
      <c r="AA39" s="110">
        <f>+'Liquiditätsplan - Statisch'!AA39</f>
        <v>0</v>
      </c>
      <c r="AB39" s="110">
        <f>+'Liquiditätsplan - Statisch'!AB39</f>
        <v>0</v>
      </c>
      <c r="AC39" s="110">
        <f>+'Liquiditätsplan - Statisch'!AC39</f>
        <v>0</v>
      </c>
      <c r="AD39" s="110">
        <f>+'Liquiditätsplan - Statisch'!AD39</f>
        <v>0</v>
      </c>
      <c r="AE39" s="110">
        <f>+'Liquiditätsplan - Statisch'!AE39</f>
        <v>0</v>
      </c>
      <c r="AF39" s="110">
        <f>+'Liquiditätsplan - Statisch'!AF39</f>
        <v>0</v>
      </c>
      <c r="AG39" s="110">
        <f>+'Liquiditätsplan - Statisch'!AG39</f>
        <v>0</v>
      </c>
    </row>
    <row r="40" spans="2:33" s="50" customFormat="1" ht="12.75">
      <c r="B40" s="148" t="s">
        <v>175</v>
      </c>
      <c r="C40" s="202" t="s">
        <v>176</v>
      </c>
      <c r="D40" s="202"/>
      <c r="E40" s="202"/>
      <c r="F40" s="202"/>
      <c r="G40" s="202"/>
      <c r="H40" s="60">
        <f t="shared" ref="H40:AG40" si="1">SUM(H35:H39)</f>
        <v>0</v>
      </c>
      <c r="I40" s="60">
        <f t="shared" si="1"/>
        <v>0</v>
      </c>
      <c r="J40" s="99">
        <f t="shared" si="1"/>
        <v>0</v>
      </c>
      <c r="K40" s="99">
        <f t="shared" si="1"/>
        <v>0</v>
      </c>
      <c r="L40" s="99">
        <f t="shared" si="1"/>
        <v>0</v>
      </c>
      <c r="M40" s="99">
        <f t="shared" si="1"/>
        <v>0</v>
      </c>
      <c r="N40" s="99">
        <f t="shared" si="1"/>
        <v>0</v>
      </c>
      <c r="O40" s="99">
        <f t="shared" si="1"/>
        <v>0</v>
      </c>
      <c r="P40" s="99">
        <f t="shared" si="1"/>
        <v>0</v>
      </c>
      <c r="Q40" s="99">
        <f t="shared" si="1"/>
        <v>0</v>
      </c>
      <c r="R40" s="99">
        <f t="shared" si="1"/>
        <v>0</v>
      </c>
      <c r="S40" s="99">
        <f t="shared" si="1"/>
        <v>0</v>
      </c>
      <c r="T40" s="99">
        <f t="shared" si="1"/>
        <v>0</v>
      </c>
      <c r="U40" s="99">
        <f t="shared" si="1"/>
        <v>0</v>
      </c>
      <c r="V40" s="99">
        <f t="shared" si="1"/>
        <v>0</v>
      </c>
      <c r="W40" s="99">
        <f t="shared" si="1"/>
        <v>0</v>
      </c>
      <c r="X40" s="99">
        <f t="shared" si="1"/>
        <v>0</v>
      </c>
      <c r="Y40" s="99">
        <f t="shared" si="1"/>
        <v>0</v>
      </c>
      <c r="Z40" s="99">
        <f t="shared" si="1"/>
        <v>0</v>
      </c>
      <c r="AA40" s="99">
        <f t="shared" si="1"/>
        <v>0</v>
      </c>
      <c r="AB40" s="99">
        <f t="shared" si="1"/>
        <v>0</v>
      </c>
      <c r="AC40" s="99">
        <f t="shared" si="1"/>
        <v>0</v>
      </c>
      <c r="AD40" s="99">
        <f t="shared" si="1"/>
        <v>0</v>
      </c>
      <c r="AE40" s="99">
        <f t="shared" si="1"/>
        <v>0</v>
      </c>
      <c r="AF40" s="99">
        <f t="shared" si="1"/>
        <v>0</v>
      </c>
      <c r="AG40" s="99">
        <f t="shared" si="1"/>
        <v>0</v>
      </c>
    </row>
    <row r="41" spans="2:33" s="50" customFormat="1" ht="12.75">
      <c r="B41" s="148" t="s">
        <v>175</v>
      </c>
      <c r="C41" s="188" t="s">
        <v>177</v>
      </c>
      <c r="D41" s="188"/>
      <c r="E41" s="188"/>
      <c r="F41" s="188"/>
      <c r="G41" s="188"/>
      <c r="H41" s="60">
        <f t="shared" ref="H41:AG41" si="2">+H34+H40</f>
        <v>0</v>
      </c>
      <c r="I41" s="60">
        <f t="shared" si="2"/>
        <v>0</v>
      </c>
      <c r="J41" s="99">
        <f t="shared" si="2"/>
        <v>0</v>
      </c>
      <c r="K41" s="99">
        <f t="shared" si="2"/>
        <v>0</v>
      </c>
      <c r="L41" s="99">
        <f t="shared" si="2"/>
        <v>0</v>
      </c>
      <c r="M41" s="99">
        <f t="shared" si="2"/>
        <v>0</v>
      </c>
      <c r="N41" s="99">
        <f t="shared" si="2"/>
        <v>0</v>
      </c>
      <c r="O41" s="99">
        <f t="shared" si="2"/>
        <v>0</v>
      </c>
      <c r="P41" s="99">
        <f t="shared" si="2"/>
        <v>0</v>
      </c>
      <c r="Q41" s="99">
        <f t="shared" si="2"/>
        <v>0</v>
      </c>
      <c r="R41" s="99">
        <f t="shared" si="2"/>
        <v>0</v>
      </c>
      <c r="S41" s="99">
        <f t="shared" si="2"/>
        <v>0</v>
      </c>
      <c r="T41" s="99">
        <f t="shared" si="2"/>
        <v>0</v>
      </c>
      <c r="U41" s="99">
        <f t="shared" si="2"/>
        <v>0</v>
      </c>
      <c r="V41" s="99">
        <f t="shared" si="2"/>
        <v>0</v>
      </c>
      <c r="W41" s="99">
        <f t="shared" si="2"/>
        <v>0</v>
      </c>
      <c r="X41" s="99">
        <f t="shared" si="2"/>
        <v>0</v>
      </c>
      <c r="Y41" s="99">
        <f t="shared" si="2"/>
        <v>0</v>
      </c>
      <c r="Z41" s="99">
        <f t="shared" si="2"/>
        <v>0</v>
      </c>
      <c r="AA41" s="99">
        <f t="shared" si="2"/>
        <v>0</v>
      </c>
      <c r="AB41" s="99">
        <f t="shared" si="2"/>
        <v>0</v>
      </c>
      <c r="AC41" s="99">
        <f t="shared" si="2"/>
        <v>0</v>
      </c>
      <c r="AD41" s="99">
        <f t="shared" si="2"/>
        <v>0</v>
      </c>
      <c r="AE41" s="99">
        <f t="shared" si="2"/>
        <v>0</v>
      </c>
      <c r="AF41" s="99">
        <f t="shared" si="2"/>
        <v>0</v>
      </c>
      <c r="AG41" s="99">
        <f t="shared" si="2"/>
        <v>0</v>
      </c>
    </row>
    <row r="42" spans="2:33" s="48" customFormat="1" ht="15" customHeight="1">
      <c r="B42" s="129"/>
      <c r="C42" s="191" t="s">
        <v>178</v>
      </c>
      <c r="D42" s="191"/>
      <c r="E42" s="191"/>
      <c r="F42" s="191"/>
      <c r="G42" s="191"/>
      <c r="H42" s="161">
        <f t="shared" ref="H42:H55" si="3">SUM(J42,L42,N42,P42,R42,T42,V42,X42,Z42,AB42,AD42,AF42)</f>
        <v>0</v>
      </c>
      <c r="I42" s="161">
        <f t="shared" ref="I42:I55" si="4">SUM(K42,M42,O42,Q42,S42,U42,W42,Y42,AA42,AC42,AE42,AG42)</f>
        <v>0</v>
      </c>
      <c r="J42" s="109">
        <f>+'Liquiditätsplan - Statisch'!J42</f>
        <v>0</v>
      </c>
      <c r="K42" s="109">
        <f>+'Liquiditätsplan - Statisch'!K42</f>
        <v>0</v>
      </c>
      <c r="L42" s="109">
        <f>+'Liquiditätsplan - Statisch'!L42</f>
        <v>0</v>
      </c>
      <c r="M42" s="109">
        <f>+'Liquiditätsplan - Statisch'!M42</f>
        <v>0</v>
      </c>
      <c r="N42" s="109">
        <f>+'Liquiditätsplan - Statisch'!N42</f>
        <v>0</v>
      </c>
      <c r="O42" s="109">
        <f>+'Liquiditätsplan - Statisch'!O42</f>
        <v>0</v>
      </c>
      <c r="P42" s="109">
        <f>+'Liquiditätsplan - Statisch'!P42</f>
        <v>0</v>
      </c>
      <c r="Q42" s="109">
        <f>+'Liquiditätsplan - Statisch'!Q42</f>
        <v>0</v>
      </c>
      <c r="R42" s="109">
        <f>+'Liquiditätsplan - Statisch'!R42</f>
        <v>0</v>
      </c>
      <c r="S42" s="109">
        <f>+'Liquiditätsplan - Statisch'!S42</f>
        <v>0</v>
      </c>
      <c r="T42" s="109">
        <f>+'Liquiditätsplan - Statisch'!T42</f>
        <v>0</v>
      </c>
      <c r="U42" s="109">
        <f>+'Liquiditätsplan - Statisch'!U42</f>
        <v>0</v>
      </c>
      <c r="V42" s="109">
        <f>+'Liquiditätsplan - Statisch'!V42</f>
        <v>0</v>
      </c>
      <c r="W42" s="109">
        <f>+'Liquiditätsplan - Statisch'!W42</f>
        <v>0</v>
      </c>
      <c r="X42" s="109">
        <f>+'Liquiditätsplan - Statisch'!X42</f>
        <v>0</v>
      </c>
      <c r="Y42" s="109">
        <f>+'Liquiditätsplan - Statisch'!Y42</f>
        <v>0</v>
      </c>
      <c r="Z42" s="109">
        <f>+'Liquiditätsplan - Statisch'!Z42</f>
        <v>0</v>
      </c>
      <c r="AA42" s="109">
        <f>+'Liquiditätsplan - Statisch'!AA42</f>
        <v>0</v>
      </c>
      <c r="AB42" s="109">
        <f>+'Liquiditätsplan - Statisch'!AB42</f>
        <v>0</v>
      </c>
      <c r="AC42" s="109">
        <f>+'Liquiditätsplan - Statisch'!AC42</f>
        <v>0</v>
      </c>
      <c r="AD42" s="109">
        <f>+'Liquiditätsplan - Statisch'!AD42</f>
        <v>0</v>
      </c>
      <c r="AE42" s="109">
        <f>+'Liquiditätsplan - Statisch'!AE42</f>
        <v>0</v>
      </c>
      <c r="AF42" s="109">
        <f>+'Liquiditätsplan - Statisch'!AF42</f>
        <v>0</v>
      </c>
      <c r="AG42" s="109">
        <f>+'Liquiditätsplan - Statisch'!AG42</f>
        <v>0</v>
      </c>
    </row>
    <row r="43" spans="2:33" s="48" customFormat="1" ht="15" customHeight="1">
      <c r="B43" s="129" t="s">
        <v>179</v>
      </c>
      <c r="C43" s="191" t="s">
        <v>180</v>
      </c>
      <c r="D43" s="191"/>
      <c r="E43" s="191"/>
      <c r="F43" s="191"/>
      <c r="G43" s="191"/>
      <c r="H43" s="161">
        <f t="shared" si="3"/>
        <v>0</v>
      </c>
      <c r="I43" s="161">
        <f t="shared" si="4"/>
        <v>0</v>
      </c>
      <c r="J43" s="109">
        <f>+'Liquiditätsplan - Statisch'!J43</f>
        <v>0</v>
      </c>
      <c r="K43" s="109">
        <f>+'Liquiditätsplan - Statisch'!K43</f>
        <v>0</v>
      </c>
      <c r="L43" s="109">
        <f>+'Liquiditätsplan - Statisch'!L43</f>
        <v>0</v>
      </c>
      <c r="M43" s="109">
        <f>+'Liquiditätsplan - Statisch'!M43</f>
        <v>0</v>
      </c>
      <c r="N43" s="109">
        <f>+'Liquiditätsplan - Statisch'!N43</f>
        <v>0</v>
      </c>
      <c r="O43" s="109">
        <f>+'Liquiditätsplan - Statisch'!O43</f>
        <v>0</v>
      </c>
      <c r="P43" s="109">
        <f>+'Liquiditätsplan - Statisch'!P43</f>
        <v>0</v>
      </c>
      <c r="Q43" s="109">
        <f>+'Liquiditätsplan - Statisch'!Q43</f>
        <v>0</v>
      </c>
      <c r="R43" s="109">
        <f>+'Liquiditätsplan - Statisch'!R43</f>
        <v>0</v>
      </c>
      <c r="S43" s="109">
        <f>+'Liquiditätsplan - Statisch'!S43</f>
        <v>0</v>
      </c>
      <c r="T43" s="109">
        <f>+'Liquiditätsplan - Statisch'!T43</f>
        <v>0</v>
      </c>
      <c r="U43" s="109">
        <f>+'Liquiditätsplan - Statisch'!U43</f>
        <v>0</v>
      </c>
      <c r="V43" s="109">
        <f>+'Liquiditätsplan - Statisch'!V43</f>
        <v>0</v>
      </c>
      <c r="W43" s="109">
        <f>+'Liquiditätsplan - Statisch'!W43</f>
        <v>0</v>
      </c>
      <c r="X43" s="109">
        <f>+'Liquiditätsplan - Statisch'!X43</f>
        <v>0</v>
      </c>
      <c r="Y43" s="109">
        <f>+'Liquiditätsplan - Statisch'!Y43</f>
        <v>0</v>
      </c>
      <c r="Z43" s="109">
        <f>+'Liquiditätsplan - Statisch'!Z43</f>
        <v>0</v>
      </c>
      <c r="AA43" s="109">
        <f>+'Liquiditätsplan - Statisch'!AA43</f>
        <v>0</v>
      </c>
      <c r="AB43" s="109">
        <f>+'Liquiditätsplan - Statisch'!AB43</f>
        <v>0</v>
      </c>
      <c r="AC43" s="109">
        <f>+'Liquiditätsplan - Statisch'!AC43</f>
        <v>0</v>
      </c>
      <c r="AD43" s="109">
        <f>+'Liquiditätsplan - Statisch'!AD43</f>
        <v>0</v>
      </c>
      <c r="AE43" s="109">
        <f>+'Liquiditätsplan - Statisch'!AE43</f>
        <v>0</v>
      </c>
      <c r="AF43" s="109">
        <f>+'Liquiditätsplan - Statisch'!AF43</f>
        <v>0</v>
      </c>
      <c r="AG43" s="109">
        <f>+'Liquiditätsplan - Statisch'!AG43</f>
        <v>0</v>
      </c>
    </row>
    <row r="44" spans="2:33" s="48" customFormat="1" ht="15" customHeight="1">
      <c r="B44" s="129" t="s">
        <v>179</v>
      </c>
      <c r="C44" s="191" t="s">
        <v>28</v>
      </c>
      <c r="D44" s="191"/>
      <c r="E44" s="191"/>
      <c r="F44" s="191"/>
      <c r="G44" s="191"/>
      <c r="H44" s="161">
        <f t="shared" si="3"/>
        <v>0</v>
      </c>
      <c r="I44" s="161"/>
      <c r="J44" s="109"/>
      <c r="K44" s="109"/>
      <c r="L44" s="109">
        <f>+'Liquiditätsplan - Statisch'!L44</f>
        <v>0</v>
      </c>
      <c r="M44" s="109"/>
      <c r="N44" s="109">
        <f>+'Liquiditätsplan - Statisch'!N44</f>
        <v>0</v>
      </c>
      <c r="O44" s="109">
        <f>+'Liquiditätsplan - Statisch'!O44</f>
        <v>0</v>
      </c>
      <c r="P44" s="109">
        <f>+'Liquiditätsplan - Statisch'!P44</f>
        <v>0</v>
      </c>
      <c r="Q44" s="109">
        <f>+'Liquiditätsplan - Statisch'!Q44</f>
        <v>0</v>
      </c>
      <c r="R44" s="109">
        <f>+'Liquiditätsplan - Statisch'!R44</f>
        <v>0</v>
      </c>
      <c r="S44" s="109">
        <f>+'Liquiditätsplan - Statisch'!S44</f>
        <v>0</v>
      </c>
      <c r="T44" s="109">
        <f>+'Liquiditätsplan - Statisch'!T44</f>
        <v>0</v>
      </c>
      <c r="U44" s="109">
        <f>+'Liquiditätsplan - Statisch'!U44</f>
        <v>0</v>
      </c>
      <c r="V44" s="109">
        <f>+'Liquiditätsplan - Statisch'!V44</f>
        <v>0</v>
      </c>
      <c r="W44" s="109">
        <f>+'Liquiditätsplan - Statisch'!W44</f>
        <v>0</v>
      </c>
      <c r="X44" s="109">
        <f>+'Liquiditätsplan - Statisch'!X44</f>
        <v>0</v>
      </c>
      <c r="Y44" s="109">
        <f>+'Liquiditätsplan - Statisch'!Y44</f>
        <v>0</v>
      </c>
      <c r="Z44" s="109">
        <f>+'Liquiditätsplan - Statisch'!Z44</f>
        <v>0</v>
      </c>
      <c r="AA44" s="109">
        <f>+'Liquiditätsplan - Statisch'!AA44</f>
        <v>0</v>
      </c>
      <c r="AB44" s="109">
        <f>+'Liquiditätsplan - Statisch'!AB44</f>
        <v>0</v>
      </c>
      <c r="AC44" s="109">
        <f>+'Liquiditätsplan - Statisch'!AC44</f>
        <v>0</v>
      </c>
      <c r="AD44" s="109">
        <f>+'Liquiditätsplan - Statisch'!AD44</f>
        <v>0</v>
      </c>
      <c r="AE44" s="109">
        <f>+'Liquiditätsplan - Statisch'!AE44</f>
        <v>0</v>
      </c>
      <c r="AF44" s="109">
        <f>+'Liquiditätsplan - Statisch'!AF44</f>
        <v>0</v>
      </c>
      <c r="AG44" s="109">
        <f>+'Liquiditätsplan - Statisch'!AG44</f>
        <v>0</v>
      </c>
    </row>
    <row r="45" spans="2:33" s="48" customFormat="1" ht="15" customHeight="1">
      <c r="B45" s="129" t="s">
        <v>179</v>
      </c>
      <c r="C45" s="191" t="s">
        <v>36</v>
      </c>
      <c r="D45" s="191"/>
      <c r="E45" s="191"/>
      <c r="F45" s="191"/>
      <c r="G45" s="191"/>
      <c r="H45" s="161">
        <f t="shared" si="3"/>
        <v>0</v>
      </c>
      <c r="I45" s="161"/>
      <c r="J45" s="109"/>
      <c r="K45" s="109"/>
      <c r="L45" s="109">
        <f>+'Liquiditätsplan - Statisch'!L45</f>
        <v>0</v>
      </c>
      <c r="M45" s="109">
        <f>+'Liquiditätsplan - Statisch'!M45</f>
        <v>0</v>
      </c>
      <c r="N45" s="109">
        <f>+'Liquiditätsplan - Statisch'!N45</f>
        <v>0</v>
      </c>
      <c r="O45" s="109">
        <f>+'Liquiditätsplan - Statisch'!O45</f>
        <v>0</v>
      </c>
      <c r="P45" s="109">
        <f>+'Liquiditätsplan - Statisch'!P45</f>
        <v>0</v>
      </c>
      <c r="Q45" s="109">
        <f>+'Liquiditätsplan - Statisch'!Q45</f>
        <v>0</v>
      </c>
      <c r="R45" s="109">
        <f>+'Liquiditätsplan - Statisch'!R45</f>
        <v>0</v>
      </c>
      <c r="S45" s="109">
        <f>+'Liquiditätsplan - Statisch'!S45</f>
        <v>0</v>
      </c>
      <c r="T45" s="109">
        <f>+'Liquiditätsplan - Statisch'!T45</f>
        <v>0</v>
      </c>
      <c r="U45" s="109">
        <f>+'Liquiditätsplan - Statisch'!U45</f>
        <v>0</v>
      </c>
      <c r="V45" s="109">
        <f>+'Liquiditätsplan - Statisch'!V45</f>
        <v>0</v>
      </c>
      <c r="W45" s="109">
        <f>+'Liquiditätsplan - Statisch'!W45</f>
        <v>0</v>
      </c>
      <c r="X45" s="109">
        <f>+'Liquiditätsplan - Statisch'!X45</f>
        <v>0</v>
      </c>
      <c r="Y45" s="109">
        <f>+'Liquiditätsplan - Statisch'!Y45</f>
        <v>0</v>
      </c>
      <c r="Z45" s="109">
        <f>+'Liquiditätsplan - Statisch'!Z45</f>
        <v>0</v>
      </c>
      <c r="AA45" s="109">
        <f>+'Liquiditätsplan - Statisch'!AA45</f>
        <v>0</v>
      </c>
      <c r="AB45" s="109">
        <f>+'Liquiditätsplan - Statisch'!AB45</f>
        <v>0</v>
      </c>
      <c r="AC45" s="109">
        <f>+'Liquiditätsplan - Statisch'!AC45</f>
        <v>0</v>
      </c>
      <c r="AD45" s="109">
        <f>+'Liquiditätsplan - Statisch'!AD45</f>
        <v>0</v>
      </c>
      <c r="AE45" s="109">
        <f>+'Liquiditätsplan - Statisch'!AE45</f>
        <v>0</v>
      </c>
      <c r="AF45" s="109">
        <f>+'Liquiditätsplan - Statisch'!AF45</f>
        <v>0</v>
      </c>
      <c r="AG45" s="109">
        <f>+'Liquiditätsplan - Statisch'!AG45</f>
        <v>0</v>
      </c>
    </row>
    <row r="46" spans="2:33" s="48" customFormat="1" ht="15" customHeight="1">
      <c r="B46" s="129" t="s">
        <v>179</v>
      </c>
      <c r="C46" s="191" t="s">
        <v>37</v>
      </c>
      <c r="D46" s="191"/>
      <c r="E46" s="191"/>
      <c r="F46" s="191"/>
      <c r="G46" s="191"/>
      <c r="H46" s="161">
        <f t="shared" si="3"/>
        <v>0</v>
      </c>
      <c r="I46" s="161">
        <f t="shared" si="4"/>
        <v>0</v>
      </c>
      <c r="J46" s="109">
        <f>+'Liquiditätsplan - Statisch'!J46</f>
        <v>0</v>
      </c>
      <c r="K46" s="109">
        <f>+'Liquiditätsplan - Statisch'!K46</f>
        <v>0</v>
      </c>
      <c r="L46" s="109">
        <f>+'Liquiditätsplan - Statisch'!L46</f>
        <v>0</v>
      </c>
      <c r="M46" s="109">
        <f>+'Liquiditätsplan - Statisch'!M46</f>
        <v>0</v>
      </c>
      <c r="N46" s="109">
        <f>+'Liquiditätsplan - Statisch'!N46</f>
        <v>0</v>
      </c>
      <c r="O46" s="109">
        <f>+'Liquiditätsplan - Statisch'!O46</f>
        <v>0</v>
      </c>
      <c r="P46" s="109">
        <f>+'Liquiditätsplan - Statisch'!P46</f>
        <v>0</v>
      </c>
      <c r="Q46" s="109">
        <f>+'Liquiditätsplan - Statisch'!Q46</f>
        <v>0</v>
      </c>
      <c r="R46" s="109">
        <f>+'Liquiditätsplan - Statisch'!R46</f>
        <v>0</v>
      </c>
      <c r="S46" s="109">
        <f>+'Liquiditätsplan - Statisch'!S46</f>
        <v>0</v>
      </c>
      <c r="T46" s="109">
        <f>+'Liquiditätsplan - Statisch'!T46</f>
        <v>0</v>
      </c>
      <c r="U46" s="109">
        <f>+'Liquiditätsplan - Statisch'!U46</f>
        <v>0</v>
      </c>
      <c r="V46" s="109">
        <f>+'Liquiditätsplan - Statisch'!V46</f>
        <v>0</v>
      </c>
      <c r="W46" s="109">
        <f>+'Liquiditätsplan - Statisch'!W46</f>
        <v>0</v>
      </c>
      <c r="X46" s="109">
        <f>+'Liquiditätsplan - Statisch'!X46</f>
        <v>0</v>
      </c>
      <c r="Y46" s="109">
        <f>+'Liquiditätsplan - Statisch'!Y46</f>
        <v>0</v>
      </c>
      <c r="Z46" s="109">
        <f>+'Liquiditätsplan - Statisch'!Z46</f>
        <v>0</v>
      </c>
      <c r="AA46" s="109">
        <f>+'Liquiditätsplan - Statisch'!AA46</f>
        <v>0</v>
      </c>
      <c r="AB46" s="109">
        <f>+'Liquiditätsplan - Statisch'!AB46</f>
        <v>0</v>
      </c>
      <c r="AC46" s="109">
        <f>+'Liquiditätsplan - Statisch'!AC46</f>
        <v>0</v>
      </c>
      <c r="AD46" s="109">
        <f>+'Liquiditätsplan - Statisch'!AD46</f>
        <v>0</v>
      </c>
      <c r="AE46" s="109">
        <f>+'Liquiditätsplan - Statisch'!AE46</f>
        <v>0</v>
      </c>
      <c r="AF46" s="109">
        <f>+'Liquiditätsplan - Statisch'!AF46</f>
        <v>0</v>
      </c>
      <c r="AG46" s="109">
        <f>+'Liquiditätsplan - Statisch'!AG46</f>
        <v>0</v>
      </c>
    </row>
    <row r="47" spans="2:33" s="48" customFormat="1" ht="15" customHeight="1">
      <c r="B47" s="129" t="s">
        <v>179</v>
      </c>
      <c r="C47" s="191" t="s">
        <v>38</v>
      </c>
      <c r="D47" s="191"/>
      <c r="E47" s="191"/>
      <c r="F47" s="191"/>
      <c r="G47" s="191"/>
      <c r="H47" s="161">
        <f t="shared" si="3"/>
        <v>0</v>
      </c>
      <c r="I47" s="161">
        <f t="shared" si="4"/>
        <v>0</v>
      </c>
      <c r="J47" s="109">
        <f>+'Liquiditätsplan - Statisch'!J47</f>
        <v>0</v>
      </c>
      <c r="K47" s="109">
        <f>+'Liquiditätsplan - Statisch'!K47</f>
        <v>0</v>
      </c>
      <c r="L47" s="109">
        <f>+'Liquiditätsplan - Statisch'!L47</f>
        <v>0</v>
      </c>
      <c r="M47" s="109">
        <f>+'Liquiditätsplan - Statisch'!M47</f>
        <v>0</v>
      </c>
      <c r="N47" s="109">
        <f>+'Liquiditätsplan - Statisch'!N47</f>
        <v>0</v>
      </c>
      <c r="O47" s="109">
        <f>+'Liquiditätsplan - Statisch'!O47</f>
        <v>0</v>
      </c>
      <c r="P47" s="109">
        <f>+'Liquiditätsplan - Statisch'!P47</f>
        <v>0</v>
      </c>
      <c r="Q47" s="109">
        <f>+'Liquiditätsplan - Statisch'!Q47</f>
        <v>0</v>
      </c>
      <c r="R47" s="109">
        <f>+'Liquiditätsplan - Statisch'!R47</f>
        <v>0</v>
      </c>
      <c r="S47" s="109">
        <f>+'Liquiditätsplan - Statisch'!S47</f>
        <v>0</v>
      </c>
      <c r="T47" s="109">
        <f>+'Liquiditätsplan - Statisch'!T47</f>
        <v>0</v>
      </c>
      <c r="U47" s="109">
        <f>+'Liquiditätsplan - Statisch'!U47</f>
        <v>0</v>
      </c>
      <c r="V47" s="109">
        <f>+'Liquiditätsplan - Statisch'!V47</f>
        <v>0</v>
      </c>
      <c r="W47" s="109">
        <f>+'Liquiditätsplan - Statisch'!W47</f>
        <v>0</v>
      </c>
      <c r="X47" s="109">
        <f>+'Liquiditätsplan - Statisch'!X47</f>
        <v>0</v>
      </c>
      <c r="Y47" s="109">
        <f>+'Liquiditätsplan - Statisch'!Y47</f>
        <v>0</v>
      </c>
      <c r="Z47" s="109">
        <f>+'Liquiditätsplan - Statisch'!Z47</f>
        <v>0</v>
      </c>
      <c r="AA47" s="109">
        <f>+'Liquiditätsplan - Statisch'!AA47</f>
        <v>0</v>
      </c>
      <c r="AB47" s="109">
        <f>+'Liquiditätsplan - Statisch'!AB47</f>
        <v>0</v>
      </c>
      <c r="AC47" s="109">
        <f>+'Liquiditätsplan - Statisch'!AC47</f>
        <v>0</v>
      </c>
      <c r="AD47" s="109">
        <f>+'Liquiditätsplan - Statisch'!AD47</f>
        <v>0</v>
      </c>
      <c r="AE47" s="109">
        <f>+'Liquiditätsplan - Statisch'!AE47</f>
        <v>0</v>
      </c>
      <c r="AF47" s="109">
        <f>+'Liquiditätsplan - Statisch'!AF47</f>
        <v>0</v>
      </c>
      <c r="AG47" s="109">
        <f>+'Liquiditätsplan - Statisch'!AG47</f>
        <v>0</v>
      </c>
    </row>
    <row r="48" spans="2:33" s="48" customFormat="1" ht="15" customHeight="1">
      <c r="B48" s="129" t="s">
        <v>179</v>
      </c>
      <c r="C48" s="191" t="s">
        <v>39</v>
      </c>
      <c r="D48" s="191"/>
      <c r="E48" s="191"/>
      <c r="F48" s="191"/>
      <c r="G48" s="191"/>
      <c r="H48" s="161">
        <f t="shared" si="3"/>
        <v>0</v>
      </c>
      <c r="I48" s="161">
        <f t="shared" si="4"/>
        <v>0</v>
      </c>
      <c r="J48" s="109">
        <f>+'Liquiditätsplan - Statisch'!J48</f>
        <v>0</v>
      </c>
      <c r="K48" s="163">
        <f>+'Liquiditätsplan - Statisch'!K48</f>
        <v>0</v>
      </c>
      <c r="L48" s="109">
        <f>+'Liquiditätsplan - Statisch'!L48</f>
        <v>0</v>
      </c>
      <c r="M48" s="109">
        <f>+'Liquiditätsplan - Statisch'!M48</f>
        <v>0</v>
      </c>
      <c r="N48" s="109">
        <f>+'Liquiditätsplan - Statisch'!N48</f>
        <v>0</v>
      </c>
      <c r="O48" s="109">
        <f>+'Liquiditätsplan - Statisch'!O48</f>
        <v>0</v>
      </c>
      <c r="P48" s="109">
        <f>+'Liquiditätsplan - Statisch'!P48</f>
        <v>0</v>
      </c>
      <c r="Q48" s="109">
        <f>+'Liquiditätsplan - Statisch'!Q48</f>
        <v>0</v>
      </c>
      <c r="R48" s="109">
        <f>+'Liquiditätsplan - Statisch'!R48</f>
        <v>0</v>
      </c>
      <c r="S48" s="109">
        <f>+'Liquiditätsplan - Statisch'!S48</f>
        <v>0</v>
      </c>
      <c r="T48" s="109">
        <f>+'Liquiditätsplan - Statisch'!T48</f>
        <v>0</v>
      </c>
      <c r="U48" s="109">
        <f>+'Liquiditätsplan - Statisch'!U48</f>
        <v>0</v>
      </c>
      <c r="V48" s="109">
        <f>+'Liquiditätsplan - Statisch'!V48</f>
        <v>0</v>
      </c>
      <c r="W48" s="109">
        <f>+'Liquiditätsplan - Statisch'!W48</f>
        <v>0</v>
      </c>
      <c r="X48" s="109">
        <f>+'Liquiditätsplan - Statisch'!X48</f>
        <v>0</v>
      </c>
      <c r="Y48" s="109">
        <f>+'Liquiditätsplan - Statisch'!Y48</f>
        <v>0</v>
      </c>
      <c r="Z48" s="109">
        <f>+'Liquiditätsplan - Statisch'!Z48</f>
        <v>0</v>
      </c>
      <c r="AA48" s="109">
        <f>+'Liquiditätsplan - Statisch'!AA48</f>
        <v>0</v>
      </c>
      <c r="AB48" s="109">
        <f>+'Liquiditätsplan - Statisch'!AB48</f>
        <v>0</v>
      </c>
      <c r="AC48" s="109">
        <f>+'Liquiditätsplan - Statisch'!AC48</f>
        <v>0</v>
      </c>
      <c r="AD48" s="109">
        <f>+'Liquiditätsplan - Statisch'!AD48</f>
        <v>0</v>
      </c>
      <c r="AE48" s="109">
        <f>+'Liquiditätsplan - Statisch'!AE48</f>
        <v>0</v>
      </c>
      <c r="AF48" s="109">
        <f>+'Liquiditätsplan - Statisch'!AF48</f>
        <v>0</v>
      </c>
      <c r="AG48" s="109">
        <f>+'Liquiditätsplan - Statisch'!AG48</f>
        <v>0</v>
      </c>
    </row>
    <row r="49" spans="2:33" s="48" customFormat="1" ht="15" customHeight="1">
      <c r="B49" s="129" t="s">
        <v>179</v>
      </c>
      <c r="C49" s="191" t="s">
        <v>40</v>
      </c>
      <c r="D49" s="191"/>
      <c r="E49" s="191"/>
      <c r="F49" s="191"/>
      <c r="G49" s="191"/>
      <c r="H49" s="161">
        <f t="shared" si="3"/>
        <v>0</v>
      </c>
      <c r="I49" s="161">
        <f t="shared" si="4"/>
        <v>0</v>
      </c>
      <c r="J49" s="109">
        <f>+'Liquiditätsplan - Statisch'!J49</f>
        <v>0</v>
      </c>
      <c r="K49" s="109">
        <f>+'Liquiditätsplan - Statisch'!K49</f>
        <v>0</v>
      </c>
      <c r="L49" s="109">
        <f>+'Liquiditätsplan - Statisch'!L49</f>
        <v>0</v>
      </c>
      <c r="M49" s="109">
        <f>+'Liquiditätsplan - Statisch'!M49</f>
        <v>0</v>
      </c>
      <c r="N49" s="109">
        <f>+'Liquiditätsplan - Statisch'!N49</f>
        <v>0</v>
      </c>
      <c r="O49" s="109">
        <f>+'Liquiditätsplan - Statisch'!O49</f>
        <v>0</v>
      </c>
      <c r="P49" s="109">
        <f>+'Liquiditätsplan - Statisch'!P49</f>
        <v>0</v>
      </c>
      <c r="Q49" s="109">
        <f>+'Liquiditätsplan - Statisch'!Q49</f>
        <v>0</v>
      </c>
      <c r="R49" s="109">
        <f>+'Liquiditätsplan - Statisch'!R49</f>
        <v>0</v>
      </c>
      <c r="S49" s="109">
        <f>+'Liquiditätsplan - Statisch'!S49</f>
        <v>0</v>
      </c>
      <c r="T49" s="109">
        <f>+'Liquiditätsplan - Statisch'!T49</f>
        <v>0</v>
      </c>
      <c r="U49" s="109">
        <f>+'Liquiditätsplan - Statisch'!U49</f>
        <v>0</v>
      </c>
      <c r="V49" s="109">
        <f>+'Liquiditätsplan - Statisch'!V49</f>
        <v>0</v>
      </c>
      <c r="W49" s="109">
        <f>+'Liquiditätsplan - Statisch'!W49</f>
        <v>0</v>
      </c>
      <c r="X49" s="109">
        <f>+'Liquiditätsplan - Statisch'!X49</f>
        <v>0</v>
      </c>
      <c r="Y49" s="109">
        <f>+'Liquiditätsplan - Statisch'!Y49</f>
        <v>0</v>
      </c>
      <c r="Z49" s="109">
        <f>+'Liquiditätsplan - Statisch'!Z49</f>
        <v>0</v>
      </c>
      <c r="AA49" s="109">
        <f>+'Liquiditätsplan - Statisch'!AA49</f>
        <v>0</v>
      </c>
      <c r="AB49" s="109">
        <f>+'Liquiditätsplan - Statisch'!AB49</f>
        <v>0</v>
      </c>
      <c r="AC49" s="109">
        <f>+'Liquiditätsplan - Statisch'!AC49</f>
        <v>0</v>
      </c>
      <c r="AD49" s="109">
        <f>+'Liquiditätsplan - Statisch'!AD49</f>
        <v>0</v>
      </c>
      <c r="AE49" s="109">
        <f>+'Liquiditätsplan - Statisch'!AE49</f>
        <v>0</v>
      </c>
      <c r="AF49" s="109">
        <f>+'Liquiditätsplan - Statisch'!AF49</f>
        <v>0</v>
      </c>
      <c r="AG49" s="109">
        <f>+'Liquiditätsplan - Statisch'!AG49</f>
        <v>0</v>
      </c>
    </row>
    <row r="50" spans="2:33" s="48" customFormat="1" ht="15" customHeight="1">
      <c r="B50" s="129" t="s">
        <v>179</v>
      </c>
      <c r="C50" s="191" t="s">
        <v>181</v>
      </c>
      <c r="D50" s="191"/>
      <c r="E50" s="191"/>
      <c r="F50" s="191"/>
      <c r="G50" s="191"/>
      <c r="H50" s="161">
        <f t="shared" si="3"/>
        <v>0</v>
      </c>
      <c r="I50" s="161">
        <f t="shared" si="4"/>
        <v>0</v>
      </c>
      <c r="J50" s="109">
        <f>+'Liquiditätsplan - Statisch'!J50</f>
        <v>0</v>
      </c>
      <c r="K50" s="109">
        <f>+'Liquiditätsplan - Statisch'!K50</f>
        <v>0</v>
      </c>
      <c r="L50" s="109">
        <f>+'Liquiditätsplan - Statisch'!L50</f>
        <v>0</v>
      </c>
      <c r="M50" s="109">
        <f>+'Liquiditätsplan - Statisch'!M50</f>
        <v>0</v>
      </c>
      <c r="N50" s="109">
        <f>+'Liquiditätsplan - Statisch'!N50</f>
        <v>0</v>
      </c>
      <c r="O50" s="109">
        <f>+'Liquiditätsplan - Statisch'!O50</f>
        <v>0</v>
      </c>
      <c r="P50" s="109">
        <f>+'Liquiditätsplan - Statisch'!P50</f>
        <v>0</v>
      </c>
      <c r="Q50" s="109">
        <f>+'Liquiditätsplan - Statisch'!Q50</f>
        <v>0</v>
      </c>
      <c r="R50" s="109">
        <f>+'Liquiditätsplan - Statisch'!R50</f>
        <v>0</v>
      </c>
      <c r="S50" s="109">
        <f>+'Liquiditätsplan - Statisch'!S50</f>
        <v>0</v>
      </c>
      <c r="T50" s="109">
        <f>+'Liquiditätsplan - Statisch'!T50</f>
        <v>0</v>
      </c>
      <c r="U50" s="109">
        <f>+'Liquiditätsplan - Statisch'!U50</f>
        <v>0</v>
      </c>
      <c r="V50" s="109">
        <f>+'Liquiditätsplan - Statisch'!V50</f>
        <v>0</v>
      </c>
      <c r="W50" s="109">
        <f>+'Liquiditätsplan - Statisch'!W50</f>
        <v>0</v>
      </c>
      <c r="X50" s="109">
        <f>+'Liquiditätsplan - Statisch'!X50</f>
        <v>0</v>
      </c>
      <c r="Y50" s="109">
        <f>+'Liquiditätsplan - Statisch'!Y50</f>
        <v>0</v>
      </c>
      <c r="Z50" s="109">
        <f>+'Liquiditätsplan - Statisch'!Z50</f>
        <v>0</v>
      </c>
      <c r="AA50" s="109">
        <f>+'Liquiditätsplan - Statisch'!AA50</f>
        <v>0</v>
      </c>
      <c r="AB50" s="109">
        <f>+'Liquiditätsplan - Statisch'!AB50</f>
        <v>0</v>
      </c>
      <c r="AC50" s="109">
        <f>+'Liquiditätsplan - Statisch'!AC50</f>
        <v>0</v>
      </c>
      <c r="AD50" s="109">
        <f>+'Liquiditätsplan - Statisch'!AD50</f>
        <v>0</v>
      </c>
      <c r="AE50" s="109">
        <f>+'Liquiditätsplan - Statisch'!AE50</f>
        <v>0</v>
      </c>
      <c r="AF50" s="109">
        <f>+'Liquiditätsplan - Statisch'!AF50</f>
        <v>0</v>
      </c>
      <c r="AG50" s="109">
        <f>+'Liquiditätsplan - Statisch'!AG50</f>
        <v>0</v>
      </c>
    </row>
    <row r="51" spans="2:33" s="48" customFormat="1" ht="15" customHeight="1">
      <c r="B51" s="129" t="s">
        <v>179</v>
      </c>
      <c r="C51" s="191" t="s">
        <v>42</v>
      </c>
      <c r="D51" s="191"/>
      <c r="E51" s="191"/>
      <c r="F51" s="191"/>
      <c r="G51" s="191"/>
      <c r="H51" s="161">
        <f t="shared" si="3"/>
        <v>0</v>
      </c>
      <c r="I51" s="161">
        <f t="shared" si="4"/>
        <v>0</v>
      </c>
      <c r="J51" s="109">
        <f>+'Liquiditätsplan - Statisch'!J51</f>
        <v>0</v>
      </c>
      <c r="K51" s="109">
        <f>+'Liquiditätsplan - Statisch'!K51</f>
        <v>0</v>
      </c>
      <c r="L51" s="109">
        <f>+'Liquiditätsplan - Statisch'!L51</f>
        <v>0</v>
      </c>
      <c r="M51" s="109">
        <f>+'Liquiditätsplan - Statisch'!M51</f>
        <v>0</v>
      </c>
      <c r="N51" s="109">
        <f>+'Liquiditätsplan - Statisch'!N51</f>
        <v>0</v>
      </c>
      <c r="O51" s="109">
        <f>+'Liquiditätsplan - Statisch'!O51</f>
        <v>0</v>
      </c>
      <c r="P51" s="109">
        <f>+'Liquiditätsplan - Statisch'!P51</f>
        <v>0</v>
      </c>
      <c r="Q51" s="109">
        <f>+'Liquiditätsplan - Statisch'!Q51</f>
        <v>0</v>
      </c>
      <c r="R51" s="109">
        <f>+'Liquiditätsplan - Statisch'!R51</f>
        <v>0</v>
      </c>
      <c r="S51" s="109">
        <f>+'Liquiditätsplan - Statisch'!S51</f>
        <v>0</v>
      </c>
      <c r="T51" s="109">
        <f>+'Liquiditätsplan - Statisch'!T51</f>
        <v>0</v>
      </c>
      <c r="U51" s="109">
        <f>+'Liquiditätsplan - Statisch'!U51</f>
        <v>0</v>
      </c>
      <c r="V51" s="109">
        <f>+'Liquiditätsplan - Statisch'!V51</f>
        <v>0</v>
      </c>
      <c r="W51" s="109">
        <f>+'Liquiditätsplan - Statisch'!W51</f>
        <v>0</v>
      </c>
      <c r="X51" s="109">
        <f>+'Liquiditätsplan - Statisch'!X51</f>
        <v>0</v>
      </c>
      <c r="Y51" s="109">
        <f>+'Liquiditätsplan - Statisch'!Y51</f>
        <v>0</v>
      </c>
      <c r="Z51" s="109">
        <f>+'Liquiditätsplan - Statisch'!Z51</f>
        <v>0</v>
      </c>
      <c r="AA51" s="109">
        <f>+'Liquiditätsplan - Statisch'!AA51</f>
        <v>0</v>
      </c>
      <c r="AB51" s="109">
        <f>+'Liquiditätsplan - Statisch'!AB51</f>
        <v>0</v>
      </c>
      <c r="AC51" s="109">
        <f>+'Liquiditätsplan - Statisch'!AC51</f>
        <v>0</v>
      </c>
      <c r="AD51" s="109">
        <f>+'Liquiditätsplan - Statisch'!AD51</f>
        <v>0</v>
      </c>
      <c r="AE51" s="109">
        <f>+'Liquiditätsplan - Statisch'!AE51</f>
        <v>0</v>
      </c>
      <c r="AF51" s="109">
        <f>+'Liquiditätsplan - Statisch'!AF51</f>
        <v>0</v>
      </c>
      <c r="AG51" s="109">
        <f>+'Liquiditätsplan - Statisch'!AG51</f>
        <v>0</v>
      </c>
    </row>
    <row r="52" spans="2:33" s="48" customFormat="1" ht="15" customHeight="1">
      <c r="B52" s="129" t="s">
        <v>179</v>
      </c>
      <c r="C52" s="191" t="s">
        <v>43</v>
      </c>
      <c r="D52" s="191"/>
      <c r="E52" s="191"/>
      <c r="F52" s="191"/>
      <c r="G52" s="191"/>
      <c r="H52" s="161">
        <f t="shared" si="3"/>
        <v>0</v>
      </c>
      <c r="I52" s="161">
        <f t="shared" si="4"/>
        <v>0</v>
      </c>
      <c r="J52" s="109">
        <f>+'Liquiditätsplan - Statisch'!J52</f>
        <v>0</v>
      </c>
      <c r="K52" s="109">
        <f>+'Liquiditätsplan - Statisch'!K52</f>
        <v>0</v>
      </c>
      <c r="L52" s="109">
        <f>+'Liquiditätsplan - Statisch'!L52</f>
        <v>0</v>
      </c>
      <c r="M52" s="109">
        <f>+'Liquiditätsplan - Statisch'!M52</f>
        <v>0</v>
      </c>
      <c r="N52" s="109">
        <f>+'Liquiditätsplan - Statisch'!N52</f>
        <v>0</v>
      </c>
      <c r="O52" s="109">
        <f>+'Liquiditätsplan - Statisch'!O52</f>
        <v>0</v>
      </c>
      <c r="P52" s="109">
        <f>+'Liquiditätsplan - Statisch'!P52</f>
        <v>0</v>
      </c>
      <c r="Q52" s="109">
        <f>+'Liquiditätsplan - Statisch'!Q52</f>
        <v>0</v>
      </c>
      <c r="R52" s="109">
        <f>+'Liquiditätsplan - Statisch'!R52</f>
        <v>0</v>
      </c>
      <c r="S52" s="109">
        <f>+'Liquiditätsplan - Statisch'!S52</f>
        <v>0</v>
      </c>
      <c r="T52" s="109">
        <f>+'Liquiditätsplan - Statisch'!T52</f>
        <v>0</v>
      </c>
      <c r="U52" s="109">
        <f>+'Liquiditätsplan - Statisch'!U52</f>
        <v>0</v>
      </c>
      <c r="V52" s="109">
        <f>+'Liquiditätsplan - Statisch'!V52</f>
        <v>0</v>
      </c>
      <c r="W52" s="109">
        <f>+'Liquiditätsplan - Statisch'!W52</f>
        <v>0</v>
      </c>
      <c r="X52" s="109">
        <f>+'Liquiditätsplan - Statisch'!X52</f>
        <v>0</v>
      </c>
      <c r="Y52" s="109">
        <f>+'Liquiditätsplan - Statisch'!Y52</f>
        <v>0</v>
      </c>
      <c r="Z52" s="109">
        <f>+'Liquiditätsplan - Statisch'!Z52</f>
        <v>0</v>
      </c>
      <c r="AA52" s="109">
        <f>+'Liquiditätsplan - Statisch'!AA52</f>
        <v>0</v>
      </c>
      <c r="AB52" s="109">
        <f>+'Liquiditätsplan - Statisch'!AB52</f>
        <v>0</v>
      </c>
      <c r="AC52" s="109">
        <f>+'Liquiditätsplan - Statisch'!AC52</f>
        <v>0</v>
      </c>
      <c r="AD52" s="109">
        <f>+'Liquiditätsplan - Statisch'!AD52</f>
        <v>0</v>
      </c>
      <c r="AE52" s="109">
        <f>+'Liquiditätsplan - Statisch'!AE52</f>
        <v>0</v>
      </c>
      <c r="AF52" s="109">
        <f>+'Liquiditätsplan - Statisch'!AF52</f>
        <v>0</v>
      </c>
      <c r="AG52" s="109">
        <f>+'Liquiditätsplan - Statisch'!AG52</f>
        <v>0</v>
      </c>
    </row>
    <row r="53" spans="2:33" s="48" customFormat="1" ht="15" customHeight="1">
      <c r="B53" s="129" t="s">
        <v>179</v>
      </c>
      <c r="C53" s="191" t="s">
        <v>182</v>
      </c>
      <c r="D53" s="191"/>
      <c r="E53" s="191"/>
      <c r="F53" s="191"/>
      <c r="G53" s="191"/>
      <c r="H53" s="161">
        <f t="shared" si="3"/>
        <v>0</v>
      </c>
      <c r="I53" s="161">
        <f t="shared" si="4"/>
        <v>0</v>
      </c>
      <c r="J53" s="109">
        <f>+'Liquiditätsplan - Statisch'!J53</f>
        <v>0</v>
      </c>
      <c r="K53" s="109">
        <f>+'Liquiditätsplan - Statisch'!K53</f>
        <v>0</v>
      </c>
      <c r="L53" s="109">
        <f>+'Liquiditätsplan - Statisch'!L53</f>
        <v>0</v>
      </c>
      <c r="M53" s="109">
        <f>+'Liquiditätsplan - Statisch'!M53</f>
        <v>0</v>
      </c>
      <c r="N53" s="109">
        <f>+'Liquiditätsplan - Statisch'!N53</f>
        <v>0</v>
      </c>
      <c r="O53" s="109">
        <f>+'Liquiditätsplan - Statisch'!O53</f>
        <v>0</v>
      </c>
      <c r="P53" s="109">
        <f>+'Liquiditätsplan - Statisch'!P53</f>
        <v>0</v>
      </c>
      <c r="Q53" s="109">
        <f>+'Liquiditätsplan - Statisch'!Q53</f>
        <v>0</v>
      </c>
      <c r="R53" s="109">
        <f>+'Liquiditätsplan - Statisch'!R53</f>
        <v>0</v>
      </c>
      <c r="S53" s="109">
        <f>+'Liquiditätsplan - Statisch'!S53</f>
        <v>0</v>
      </c>
      <c r="T53" s="109">
        <f>+'Liquiditätsplan - Statisch'!T53</f>
        <v>0</v>
      </c>
      <c r="U53" s="109">
        <f>+'Liquiditätsplan - Statisch'!U53</f>
        <v>0</v>
      </c>
      <c r="V53" s="109">
        <f>+'Liquiditätsplan - Statisch'!V53</f>
        <v>0</v>
      </c>
      <c r="W53" s="109">
        <f>+'Liquiditätsplan - Statisch'!W53</f>
        <v>0</v>
      </c>
      <c r="X53" s="109">
        <f>+'Liquiditätsplan - Statisch'!X53</f>
        <v>0</v>
      </c>
      <c r="Y53" s="109">
        <f>+'Liquiditätsplan - Statisch'!Y53</f>
        <v>0</v>
      </c>
      <c r="Z53" s="109">
        <f>+'Liquiditätsplan - Statisch'!Z53</f>
        <v>0</v>
      </c>
      <c r="AA53" s="109">
        <f>+'Liquiditätsplan - Statisch'!AA53</f>
        <v>0</v>
      </c>
      <c r="AB53" s="109">
        <f>+'Liquiditätsplan - Statisch'!AB53</f>
        <v>0</v>
      </c>
      <c r="AC53" s="109">
        <f>+'Liquiditätsplan - Statisch'!AC53</f>
        <v>0</v>
      </c>
      <c r="AD53" s="109">
        <f>+'Liquiditätsplan - Statisch'!AD53</f>
        <v>0</v>
      </c>
      <c r="AE53" s="109">
        <f>+'Liquiditätsplan - Statisch'!AE53</f>
        <v>0</v>
      </c>
      <c r="AF53" s="109">
        <f>+'Liquiditätsplan - Statisch'!AF53</f>
        <v>0</v>
      </c>
      <c r="AG53" s="109">
        <f>+'Liquiditätsplan - Statisch'!AG53</f>
        <v>0</v>
      </c>
    </row>
    <row r="54" spans="2:33" s="48" customFormat="1" ht="15" customHeight="1">
      <c r="B54" s="129" t="s">
        <v>179</v>
      </c>
      <c r="C54" s="246" t="str">
        <f>IF(+'Liquiditätsplan - Statisch'!C54="","",+'Liquiditätsplan - Statisch'!C54)</f>
        <v/>
      </c>
      <c r="D54" s="246">
        <f>+'Liquiditätsplan - Statisch'!D54</f>
        <v>0</v>
      </c>
      <c r="E54" s="246">
        <f>+'Liquiditätsplan - Statisch'!E54</f>
        <v>0</v>
      </c>
      <c r="F54" s="246">
        <f>+'Liquiditätsplan - Statisch'!F54</f>
        <v>0</v>
      </c>
      <c r="G54" s="246">
        <f>+'Liquiditätsplan - Statisch'!G54</f>
        <v>0</v>
      </c>
      <c r="H54" s="161">
        <f t="shared" si="3"/>
        <v>0</v>
      </c>
      <c r="I54" s="161">
        <f t="shared" si="4"/>
        <v>0</v>
      </c>
      <c r="J54" s="109">
        <f>+'Liquiditätsplan - Statisch'!J54</f>
        <v>0</v>
      </c>
      <c r="K54" s="109">
        <f>+'Liquiditätsplan - Statisch'!K54</f>
        <v>0</v>
      </c>
      <c r="L54" s="109">
        <f>+'Liquiditätsplan - Statisch'!L54</f>
        <v>0</v>
      </c>
      <c r="M54" s="109">
        <f>+'Liquiditätsplan - Statisch'!M54</f>
        <v>0</v>
      </c>
      <c r="N54" s="109">
        <f>+'Liquiditätsplan - Statisch'!N54</f>
        <v>0</v>
      </c>
      <c r="O54" s="109">
        <f>+'Liquiditätsplan - Statisch'!O54</f>
        <v>0</v>
      </c>
      <c r="P54" s="109">
        <f>+'Liquiditätsplan - Statisch'!P54</f>
        <v>0</v>
      </c>
      <c r="Q54" s="109">
        <f>+'Liquiditätsplan - Statisch'!Q54</f>
        <v>0</v>
      </c>
      <c r="R54" s="109">
        <f>+'Liquiditätsplan - Statisch'!R54</f>
        <v>0</v>
      </c>
      <c r="S54" s="109">
        <f>+'Liquiditätsplan - Statisch'!S54</f>
        <v>0</v>
      </c>
      <c r="T54" s="109">
        <f>+'Liquiditätsplan - Statisch'!T54</f>
        <v>0</v>
      </c>
      <c r="U54" s="109">
        <f>+'Liquiditätsplan - Statisch'!U54</f>
        <v>0</v>
      </c>
      <c r="V54" s="109">
        <f>+'Liquiditätsplan - Statisch'!V54</f>
        <v>0</v>
      </c>
      <c r="W54" s="109">
        <f>+'Liquiditätsplan - Statisch'!W54</f>
        <v>0</v>
      </c>
      <c r="X54" s="109">
        <f>+'Liquiditätsplan - Statisch'!X54</f>
        <v>0</v>
      </c>
      <c r="Y54" s="109">
        <f>+'Liquiditätsplan - Statisch'!Y54</f>
        <v>0</v>
      </c>
      <c r="Z54" s="109">
        <f>+'Liquiditätsplan - Statisch'!Z54</f>
        <v>0</v>
      </c>
      <c r="AA54" s="109">
        <f>+'Liquiditätsplan - Statisch'!AA54</f>
        <v>0</v>
      </c>
      <c r="AB54" s="109">
        <f>+'Liquiditätsplan - Statisch'!AB54</f>
        <v>0</v>
      </c>
      <c r="AC54" s="109">
        <f>+'Liquiditätsplan - Statisch'!AC54</f>
        <v>0</v>
      </c>
      <c r="AD54" s="109">
        <f>+'Liquiditätsplan - Statisch'!AD54</f>
        <v>0</v>
      </c>
      <c r="AE54" s="109">
        <f>+'Liquiditätsplan - Statisch'!AE54</f>
        <v>0</v>
      </c>
      <c r="AF54" s="109">
        <f>+'Liquiditätsplan - Statisch'!AF54</f>
        <v>0</v>
      </c>
      <c r="AG54" s="109">
        <f>+'Liquiditätsplan - Statisch'!AG54</f>
        <v>0</v>
      </c>
    </row>
    <row r="55" spans="2:33" s="48" customFormat="1" ht="15" customHeight="1">
      <c r="B55" s="147" t="s">
        <v>179</v>
      </c>
      <c r="C55" s="247" t="str">
        <f>IF(+'Liquiditätsplan - Statisch'!C55="","",+'Liquiditätsplan - Statisch'!C55)</f>
        <v/>
      </c>
      <c r="D55" s="247">
        <f>+'Liquiditätsplan - Statisch'!D55</f>
        <v>0</v>
      </c>
      <c r="E55" s="247">
        <f>+'Liquiditätsplan - Statisch'!E55</f>
        <v>0</v>
      </c>
      <c r="F55" s="247">
        <f>+'Liquiditätsplan - Statisch'!F55</f>
        <v>0</v>
      </c>
      <c r="G55" s="247">
        <f>+'Liquiditätsplan - Statisch'!G55</f>
        <v>0</v>
      </c>
      <c r="H55" s="162">
        <f t="shared" si="3"/>
        <v>0</v>
      </c>
      <c r="I55" s="162">
        <f t="shared" si="4"/>
        <v>0</v>
      </c>
      <c r="J55" s="110">
        <f>+'Liquiditätsplan - Statisch'!J55</f>
        <v>0</v>
      </c>
      <c r="K55" s="110">
        <f>+'Liquiditätsplan - Statisch'!K55</f>
        <v>0</v>
      </c>
      <c r="L55" s="110">
        <f>+'Liquiditätsplan - Statisch'!L55</f>
        <v>0</v>
      </c>
      <c r="M55" s="110">
        <f>+'Liquiditätsplan - Statisch'!M55</f>
        <v>0</v>
      </c>
      <c r="N55" s="110">
        <f>+'Liquiditätsplan - Statisch'!N55</f>
        <v>0</v>
      </c>
      <c r="O55" s="110">
        <f>+'Liquiditätsplan - Statisch'!O55</f>
        <v>0</v>
      </c>
      <c r="P55" s="110">
        <f>+'Liquiditätsplan - Statisch'!P55</f>
        <v>0</v>
      </c>
      <c r="Q55" s="110">
        <f>+'Liquiditätsplan - Statisch'!Q55</f>
        <v>0</v>
      </c>
      <c r="R55" s="110">
        <f>+'Liquiditätsplan - Statisch'!R55</f>
        <v>0</v>
      </c>
      <c r="S55" s="110">
        <f>+'Liquiditätsplan - Statisch'!S55</f>
        <v>0</v>
      </c>
      <c r="T55" s="110">
        <f>+'Liquiditätsplan - Statisch'!T55</f>
        <v>0</v>
      </c>
      <c r="U55" s="110">
        <f>+'Liquiditätsplan - Statisch'!U55</f>
        <v>0</v>
      </c>
      <c r="V55" s="110">
        <f>+'Liquiditätsplan - Statisch'!V55</f>
        <v>0</v>
      </c>
      <c r="W55" s="110">
        <f>+'Liquiditätsplan - Statisch'!W55</f>
        <v>0</v>
      </c>
      <c r="X55" s="110">
        <f>+'Liquiditätsplan - Statisch'!X55</f>
        <v>0</v>
      </c>
      <c r="Y55" s="110">
        <f>+'Liquiditätsplan - Statisch'!Y55</f>
        <v>0</v>
      </c>
      <c r="Z55" s="110">
        <f>+'Liquiditätsplan - Statisch'!Z55</f>
        <v>0</v>
      </c>
      <c r="AA55" s="110">
        <f>+'Liquiditätsplan - Statisch'!AA55</f>
        <v>0</v>
      </c>
      <c r="AB55" s="110">
        <f>+'Liquiditätsplan - Statisch'!AB55</f>
        <v>0</v>
      </c>
      <c r="AC55" s="110">
        <f>+'Liquiditätsplan - Statisch'!AC55</f>
        <v>0</v>
      </c>
      <c r="AD55" s="110">
        <f>+'Liquiditätsplan - Statisch'!AD55</f>
        <v>0</v>
      </c>
      <c r="AE55" s="110">
        <f>+'Liquiditätsplan - Statisch'!AE55</f>
        <v>0</v>
      </c>
      <c r="AF55" s="110">
        <f>+'Liquiditätsplan - Statisch'!AF55</f>
        <v>0</v>
      </c>
      <c r="AG55" s="110">
        <f>+'Liquiditätsplan - Statisch'!AG55</f>
        <v>0</v>
      </c>
    </row>
    <row r="56" spans="2:33" s="50" customFormat="1" ht="15" customHeight="1">
      <c r="B56" s="148" t="s">
        <v>175</v>
      </c>
      <c r="C56" s="54" t="s">
        <v>183</v>
      </c>
      <c r="D56" s="54"/>
      <c r="E56" s="54"/>
      <c r="F56" s="54"/>
      <c r="G56" s="54"/>
      <c r="H56" s="60">
        <f t="shared" ref="H56:AG56" si="5">SUM(H42:H55)</f>
        <v>0</v>
      </c>
      <c r="I56" s="60">
        <f t="shared" si="5"/>
        <v>0</v>
      </c>
      <c r="J56" s="99">
        <f t="shared" si="5"/>
        <v>0</v>
      </c>
      <c r="K56" s="99">
        <f t="shared" si="5"/>
        <v>0</v>
      </c>
      <c r="L56" s="99">
        <f t="shared" si="5"/>
        <v>0</v>
      </c>
      <c r="M56" s="99">
        <f t="shared" si="5"/>
        <v>0</v>
      </c>
      <c r="N56" s="99">
        <f t="shared" si="5"/>
        <v>0</v>
      </c>
      <c r="O56" s="99">
        <f t="shared" si="5"/>
        <v>0</v>
      </c>
      <c r="P56" s="99">
        <f t="shared" si="5"/>
        <v>0</v>
      </c>
      <c r="Q56" s="99">
        <f t="shared" si="5"/>
        <v>0</v>
      </c>
      <c r="R56" s="99">
        <f t="shared" si="5"/>
        <v>0</v>
      </c>
      <c r="S56" s="99">
        <f t="shared" si="5"/>
        <v>0</v>
      </c>
      <c r="T56" s="99">
        <f t="shared" si="5"/>
        <v>0</v>
      </c>
      <c r="U56" s="99">
        <f t="shared" si="5"/>
        <v>0</v>
      </c>
      <c r="V56" s="99">
        <f t="shared" si="5"/>
        <v>0</v>
      </c>
      <c r="W56" s="99">
        <f t="shared" si="5"/>
        <v>0</v>
      </c>
      <c r="X56" s="99">
        <f t="shared" si="5"/>
        <v>0</v>
      </c>
      <c r="Y56" s="99">
        <f t="shared" si="5"/>
        <v>0</v>
      </c>
      <c r="Z56" s="99">
        <f t="shared" si="5"/>
        <v>0</v>
      </c>
      <c r="AA56" s="99">
        <f t="shared" si="5"/>
        <v>0</v>
      </c>
      <c r="AB56" s="99">
        <f t="shared" si="5"/>
        <v>0</v>
      </c>
      <c r="AC56" s="99">
        <f t="shared" si="5"/>
        <v>0</v>
      </c>
      <c r="AD56" s="99">
        <f t="shared" si="5"/>
        <v>0</v>
      </c>
      <c r="AE56" s="99">
        <f t="shared" si="5"/>
        <v>0</v>
      </c>
      <c r="AF56" s="99">
        <f t="shared" si="5"/>
        <v>0</v>
      </c>
      <c r="AG56" s="99">
        <f t="shared" si="5"/>
        <v>0</v>
      </c>
    </row>
    <row r="57" spans="2:33" s="50" customFormat="1" ht="15" customHeight="1">
      <c r="B57" s="148" t="s">
        <v>175</v>
      </c>
      <c r="C57" s="202" t="s">
        <v>184</v>
      </c>
      <c r="D57" s="202"/>
      <c r="E57" s="202"/>
      <c r="F57" s="202"/>
      <c r="G57" s="202"/>
      <c r="H57" s="60">
        <f t="shared" ref="H57:AG57" si="6">H40-H56</f>
        <v>0</v>
      </c>
      <c r="I57" s="60">
        <f t="shared" si="6"/>
        <v>0</v>
      </c>
      <c r="J57" s="99">
        <f t="shared" si="6"/>
        <v>0</v>
      </c>
      <c r="K57" s="99">
        <f t="shared" si="6"/>
        <v>0</v>
      </c>
      <c r="L57" s="99">
        <f t="shared" si="6"/>
        <v>0</v>
      </c>
      <c r="M57" s="99">
        <f t="shared" si="6"/>
        <v>0</v>
      </c>
      <c r="N57" s="99">
        <f t="shared" si="6"/>
        <v>0</v>
      </c>
      <c r="O57" s="99">
        <f t="shared" si="6"/>
        <v>0</v>
      </c>
      <c r="P57" s="99">
        <f t="shared" si="6"/>
        <v>0</v>
      </c>
      <c r="Q57" s="99">
        <f t="shared" si="6"/>
        <v>0</v>
      </c>
      <c r="R57" s="99">
        <f t="shared" si="6"/>
        <v>0</v>
      </c>
      <c r="S57" s="99">
        <f t="shared" si="6"/>
        <v>0</v>
      </c>
      <c r="T57" s="99">
        <f t="shared" si="6"/>
        <v>0</v>
      </c>
      <c r="U57" s="99">
        <f t="shared" si="6"/>
        <v>0</v>
      </c>
      <c r="V57" s="99">
        <f t="shared" si="6"/>
        <v>0</v>
      </c>
      <c r="W57" s="99">
        <f t="shared" si="6"/>
        <v>0</v>
      </c>
      <c r="X57" s="99">
        <f t="shared" si="6"/>
        <v>0</v>
      </c>
      <c r="Y57" s="99">
        <f t="shared" si="6"/>
        <v>0</v>
      </c>
      <c r="Z57" s="99">
        <f t="shared" si="6"/>
        <v>0</v>
      </c>
      <c r="AA57" s="99">
        <f t="shared" si="6"/>
        <v>0</v>
      </c>
      <c r="AB57" s="99">
        <f t="shared" si="6"/>
        <v>0</v>
      </c>
      <c r="AC57" s="99">
        <f t="shared" si="6"/>
        <v>0</v>
      </c>
      <c r="AD57" s="99">
        <f t="shared" si="6"/>
        <v>0</v>
      </c>
      <c r="AE57" s="99">
        <f t="shared" si="6"/>
        <v>0</v>
      </c>
      <c r="AF57" s="99">
        <f t="shared" si="6"/>
        <v>0</v>
      </c>
      <c r="AG57" s="99">
        <f t="shared" si="6"/>
        <v>0</v>
      </c>
    </row>
    <row r="58" spans="2:33" s="50" customFormat="1" ht="12.75">
      <c r="B58" s="148" t="s">
        <v>175</v>
      </c>
      <c r="C58" s="188" t="s">
        <v>185</v>
      </c>
      <c r="D58" s="188"/>
      <c r="E58" s="188"/>
      <c r="F58" s="188"/>
      <c r="G58" s="188"/>
      <c r="H58" s="60">
        <f t="shared" ref="H58:AG58" si="7">+H41-H56</f>
        <v>0</v>
      </c>
      <c r="I58" s="60">
        <f t="shared" si="7"/>
        <v>0</v>
      </c>
      <c r="J58" s="99">
        <f t="shared" si="7"/>
        <v>0</v>
      </c>
      <c r="K58" s="99">
        <f t="shared" si="7"/>
        <v>0</v>
      </c>
      <c r="L58" s="99">
        <f t="shared" si="7"/>
        <v>0</v>
      </c>
      <c r="M58" s="99">
        <f t="shared" si="7"/>
        <v>0</v>
      </c>
      <c r="N58" s="99">
        <f t="shared" si="7"/>
        <v>0</v>
      </c>
      <c r="O58" s="99">
        <f t="shared" si="7"/>
        <v>0</v>
      </c>
      <c r="P58" s="99">
        <f t="shared" si="7"/>
        <v>0</v>
      </c>
      <c r="Q58" s="99">
        <f t="shared" si="7"/>
        <v>0</v>
      </c>
      <c r="R58" s="99">
        <f t="shared" si="7"/>
        <v>0</v>
      </c>
      <c r="S58" s="99">
        <f t="shared" si="7"/>
        <v>0</v>
      </c>
      <c r="T58" s="99">
        <f t="shared" si="7"/>
        <v>0</v>
      </c>
      <c r="U58" s="99">
        <f t="shared" si="7"/>
        <v>0</v>
      </c>
      <c r="V58" s="99">
        <f t="shared" si="7"/>
        <v>0</v>
      </c>
      <c r="W58" s="99">
        <f t="shared" si="7"/>
        <v>0</v>
      </c>
      <c r="X58" s="99">
        <f t="shared" si="7"/>
        <v>0</v>
      </c>
      <c r="Y58" s="99">
        <f t="shared" si="7"/>
        <v>0</v>
      </c>
      <c r="Z58" s="99">
        <f t="shared" si="7"/>
        <v>0</v>
      </c>
      <c r="AA58" s="99">
        <f t="shared" si="7"/>
        <v>0</v>
      </c>
      <c r="AB58" s="99">
        <f t="shared" si="7"/>
        <v>0</v>
      </c>
      <c r="AC58" s="99">
        <f t="shared" si="7"/>
        <v>0</v>
      </c>
      <c r="AD58" s="99">
        <f t="shared" si="7"/>
        <v>0</v>
      </c>
      <c r="AE58" s="99">
        <f t="shared" si="7"/>
        <v>0</v>
      </c>
      <c r="AF58" s="99">
        <f t="shared" si="7"/>
        <v>0</v>
      </c>
      <c r="AG58" s="99">
        <f t="shared" si="7"/>
        <v>0</v>
      </c>
    </row>
    <row r="59" spans="2:33" s="48" customFormat="1" ht="15" customHeight="1">
      <c r="B59" s="129" t="s">
        <v>172</v>
      </c>
      <c r="C59" s="191" t="s">
        <v>186</v>
      </c>
      <c r="D59" s="191"/>
      <c r="E59" s="191"/>
      <c r="F59" s="191"/>
      <c r="G59" s="191"/>
      <c r="H59" s="161">
        <f t="shared" ref="H59:I66" si="8">SUM(J59,L59,N59,P59,R59,T59,V59,X59,Z59,AB59,AD59,AF59)</f>
        <v>0</v>
      </c>
      <c r="I59" s="161">
        <f t="shared" si="8"/>
        <v>0</v>
      </c>
      <c r="J59" s="109">
        <f>+'Liquiditätsplan - Statisch'!J59</f>
        <v>0</v>
      </c>
      <c r="K59" s="109">
        <f>+'Liquiditätsplan - Statisch'!K59</f>
        <v>0</v>
      </c>
      <c r="L59" s="109">
        <f>+'Liquiditätsplan - Statisch'!L59</f>
        <v>0</v>
      </c>
      <c r="M59" s="109">
        <f>+'Liquiditätsplan - Statisch'!M59</f>
        <v>0</v>
      </c>
      <c r="N59" s="109">
        <f>+'Liquiditätsplan - Statisch'!N59</f>
        <v>0</v>
      </c>
      <c r="O59" s="109">
        <f>+'Liquiditätsplan - Statisch'!O59</f>
        <v>0</v>
      </c>
      <c r="P59" s="109">
        <f>+'Liquiditätsplan - Statisch'!P59</f>
        <v>0</v>
      </c>
      <c r="Q59" s="109">
        <f>+'Liquiditätsplan - Statisch'!Q59</f>
        <v>0</v>
      </c>
      <c r="R59" s="109">
        <f>+'Liquiditätsplan - Statisch'!R59</f>
        <v>0</v>
      </c>
      <c r="S59" s="109">
        <f>+'Liquiditätsplan - Statisch'!S59</f>
        <v>0</v>
      </c>
      <c r="T59" s="109">
        <f>+'Liquiditätsplan - Statisch'!T59</f>
        <v>0</v>
      </c>
      <c r="U59" s="109">
        <f>+'Liquiditätsplan - Statisch'!U59</f>
        <v>0</v>
      </c>
      <c r="V59" s="109">
        <f>+'Liquiditätsplan - Statisch'!V59</f>
        <v>0</v>
      </c>
      <c r="W59" s="109">
        <f>+'Liquiditätsplan - Statisch'!W59</f>
        <v>0</v>
      </c>
      <c r="X59" s="109">
        <f>+'Liquiditätsplan - Statisch'!X59</f>
        <v>0</v>
      </c>
      <c r="Y59" s="109">
        <f>+'Liquiditätsplan - Statisch'!Y59</f>
        <v>0</v>
      </c>
      <c r="Z59" s="109">
        <f>+'Liquiditätsplan - Statisch'!Z59</f>
        <v>0</v>
      </c>
      <c r="AA59" s="109">
        <f>+'Liquiditätsplan - Statisch'!AA59</f>
        <v>0</v>
      </c>
      <c r="AB59" s="109">
        <f>+'Liquiditätsplan - Statisch'!AB59</f>
        <v>0</v>
      </c>
      <c r="AC59" s="109">
        <f>+'Liquiditätsplan - Statisch'!AC59</f>
        <v>0</v>
      </c>
      <c r="AD59" s="109">
        <f>+'Liquiditätsplan - Statisch'!AD59</f>
        <v>0</v>
      </c>
      <c r="AE59" s="109">
        <f>+'Liquiditätsplan - Statisch'!AE59</f>
        <v>0</v>
      </c>
      <c r="AF59" s="109">
        <f>+'Liquiditätsplan - Statisch'!AF59</f>
        <v>0</v>
      </c>
      <c r="AG59" s="109">
        <f>+'Liquiditätsplan - Statisch'!AG59</f>
        <v>0</v>
      </c>
    </row>
    <row r="60" spans="2:33" s="48" customFormat="1" ht="15" customHeight="1">
      <c r="B60" s="151" t="s">
        <v>172</v>
      </c>
      <c r="C60" s="191" t="s">
        <v>187</v>
      </c>
      <c r="D60" s="191"/>
      <c r="E60" s="191"/>
      <c r="F60" s="191"/>
      <c r="G60" s="191"/>
      <c r="H60" s="161">
        <f t="shared" si="8"/>
        <v>0</v>
      </c>
      <c r="I60" s="161">
        <f t="shared" si="8"/>
        <v>0</v>
      </c>
      <c r="J60" s="109">
        <f>+'Liquiditätsplan - Statisch'!J60</f>
        <v>0</v>
      </c>
      <c r="K60" s="109">
        <f>+'Liquiditätsplan - Statisch'!K60</f>
        <v>0</v>
      </c>
      <c r="L60" s="109">
        <f>+'Liquiditätsplan - Statisch'!L60</f>
        <v>0</v>
      </c>
      <c r="M60" s="109">
        <f>+'Liquiditätsplan - Statisch'!M60</f>
        <v>0</v>
      </c>
      <c r="N60" s="109">
        <f>+'Liquiditätsplan - Statisch'!N60</f>
        <v>0</v>
      </c>
      <c r="O60" s="109">
        <f>+'Liquiditätsplan - Statisch'!O60</f>
        <v>0</v>
      </c>
      <c r="P60" s="109">
        <f>+'Liquiditätsplan - Statisch'!P60</f>
        <v>0</v>
      </c>
      <c r="Q60" s="109">
        <f>+'Liquiditätsplan - Statisch'!Q60</f>
        <v>0</v>
      </c>
      <c r="R60" s="109">
        <f>+'Liquiditätsplan - Statisch'!R60</f>
        <v>0</v>
      </c>
      <c r="S60" s="109">
        <f>+'Liquiditätsplan - Statisch'!S60</f>
        <v>0</v>
      </c>
      <c r="T60" s="109">
        <f>+'Liquiditätsplan - Statisch'!T60</f>
        <v>0</v>
      </c>
      <c r="U60" s="109">
        <f>+'Liquiditätsplan - Statisch'!U60</f>
        <v>0</v>
      </c>
      <c r="V60" s="109">
        <f>+'Liquiditätsplan - Statisch'!V60</f>
        <v>0</v>
      </c>
      <c r="W60" s="109">
        <f>+'Liquiditätsplan - Statisch'!W60</f>
        <v>0</v>
      </c>
      <c r="X60" s="109">
        <f>+'Liquiditätsplan - Statisch'!X60</f>
        <v>0</v>
      </c>
      <c r="Y60" s="109">
        <f>+'Liquiditätsplan - Statisch'!Y60</f>
        <v>0</v>
      </c>
      <c r="Z60" s="109">
        <f>+'Liquiditätsplan - Statisch'!Z60</f>
        <v>0</v>
      </c>
      <c r="AA60" s="109">
        <f>+'Liquiditätsplan - Statisch'!AA60</f>
        <v>0</v>
      </c>
      <c r="AB60" s="109">
        <f>+'Liquiditätsplan - Statisch'!AB60</f>
        <v>0</v>
      </c>
      <c r="AC60" s="109">
        <f>+'Liquiditätsplan - Statisch'!AC60</f>
        <v>0</v>
      </c>
      <c r="AD60" s="109">
        <f>+'Liquiditätsplan - Statisch'!AD60</f>
        <v>0</v>
      </c>
      <c r="AE60" s="109">
        <f>+'Liquiditätsplan - Statisch'!AE60</f>
        <v>0</v>
      </c>
      <c r="AF60" s="109">
        <f>+'Liquiditätsplan - Statisch'!AF60</f>
        <v>0</v>
      </c>
      <c r="AG60" s="109">
        <f>+'Liquiditätsplan - Statisch'!AG60</f>
        <v>0</v>
      </c>
    </row>
    <row r="61" spans="2:33" s="48" customFormat="1" ht="15" customHeight="1">
      <c r="B61" s="151" t="s">
        <v>172</v>
      </c>
      <c r="C61" s="191" t="s">
        <v>188</v>
      </c>
      <c r="D61" s="191"/>
      <c r="E61" s="191"/>
      <c r="F61" s="191"/>
      <c r="G61" s="191"/>
      <c r="H61" s="161">
        <f t="shared" si="8"/>
        <v>0</v>
      </c>
      <c r="I61" s="161">
        <f t="shared" si="8"/>
        <v>0</v>
      </c>
      <c r="J61" s="109">
        <f>+'Liquiditätsplan - Statisch'!J61</f>
        <v>0</v>
      </c>
      <c r="K61" s="109">
        <f>+'Liquiditätsplan - Statisch'!K61</f>
        <v>0</v>
      </c>
      <c r="L61" s="109">
        <f>+'Liquiditätsplan - Statisch'!L61</f>
        <v>0</v>
      </c>
      <c r="M61" s="109">
        <f>+'Liquiditätsplan - Statisch'!M61</f>
        <v>0</v>
      </c>
      <c r="N61" s="109">
        <f>+'Liquiditätsplan - Statisch'!N61</f>
        <v>0</v>
      </c>
      <c r="O61" s="109">
        <f>+'Liquiditätsplan - Statisch'!O61</f>
        <v>0</v>
      </c>
      <c r="P61" s="109">
        <f>+'Liquiditätsplan - Statisch'!P61</f>
        <v>0</v>
      </c>
      <c r="Q61" s="109">
        <f>+'Liquiditätsplan - Statisch'!Q61</f>
        <v>0</v>
      </c>
      <c r="R61" s="109">
        <f>+'Liquiditätsplan - Statisch'!R61</f>
        <v>0</v>
      </c>
      <c r="S61" s="109">
        <f>+'Liquiditätsplan - Statisch'!S61</f>
        <v>0</v>
      </c>
      <c r="T61" s="109">
        <f>+'Liquiditätsplan - Statisch'!T61</f>
        <v>0</v>
      </c>
      <c r="U61" s="109">
        <f>+'Liquiditätsplan - Statisch'!U61</f>
        <v>0</v>
      </c>
      <c r="V61" s="109">
        <f>+'Liquiditätsplan - Statisch'!V61</f>
        <v>0</v>
      </c>
      <c r="W61" s="109">
        <f>+'Liquiditätsplan - Statisch'!W61</f>
        <v>0</v>
      </c>
      <c r="X61" s="109">
        <f>+'Liquiditätsplan - Statisch'!X61</f>
        <v>0</v>
      </c>
      <c r="Y61" s="109">
        <f>+'Liquiditätsplan - Statisch'!Y61</f>
        <v>0</v>
      </c>
      <c r="Z61" s="109">
        <f>+'Liquiditätsplan - Statisch'!Z61</f>
        <v>0</v>
      </c>
      <c r="AA61" s="109">
        <f>+'Liquiditätsplan - Statisch'!AA61</f>
        <v>0</v>
      </c>
      <c r="AB61" s="109">
        <f>+'Liquiditätsplan - Statisch'!AB61</f>
        <v>0</v>
      </c>
      <c r="AC61" s="109">
        <f>+'Liquiditätsplan - Statisch'!AC61</f>
        <v>0</v>
      </c>
      <c r="AD61" s="109">
        <f>+'Liquiditätsplan - Statisch'!AD61</f>
        <v>0</v>
      </c>
      <c r="AE61" s="109">
        <f>+'Liquiditätsplan - Statisch'!AE61</f>
        <v>0</v>
      </c>
      <c r="AF61" s="109">
        <f>+'Liquiditätsplan - Statisch'!AF61</f>
        <v>0</v>
      </c>
      <c r="AG61" s="109">
        <f>+'Liquiditätsplan - Statisch'!AG61</f>
        <v>0</v>
      </c>
    </row>
    <row r="62" spans="2:33" s="48" customFormat="1" ht="15" customHeight="1">
      <c r="B62" s="151" t="s">
        <v>172</v>
      </c>
      <c r="C62" s="191" t="s">
        <v>189</v>
      </c>
      <c r="D62" s="191"/>
      <c r="E62" s="191"/>
      <c r="F62" s="191"/>
      <c r="G62" s="191"/>
      <c r="H62" s="161">
        <f t="shared" si="8"/>
        <v>0</v>
      </c>
      <c r="I62" s="161">
        <f t="shared" si="8"/>
        <v>0</v>
      </c>
      <c r="J62" s="109">
        <f>+'Liquiditätsplan - Statisch'!J62</f>
        <v>0</v>
      </c>
      <c r="K62" s="109">
        <f>+'Liquiditätsplan - Statisch'!K62</f>
        <v>0</v>
      </c>
      <c r="L62" s="109">
        <f>+'Liquiditätsplan - Statisch'!L62</f>
        <v>0</v>
      </c>
      <c r="M62" s="109">
        <f>+'Liquiditätsplan - Statisch'!M62</f>
        <v>0</v>
      </c>
      <c r="N62" s="109">
        <f>+'Liquiditätsplan - Statisch'!N62</f>
        <v>0</v>
      </c>
      <c r="O62" s="109">
        <f>+'Liquiditätsplan - Statisch'!O62</f>
        <v>0</v>
      </c>
      <c r="P62" s="109">
        <f>+'Liquiditätsplan - Statisch'!P62</f>
        <v>0</v>
      </c>
      <c r="Q62" s="109">
        <f>+'Liquiditätsplan - Statisch'!Q62</f>
        <v>0</v>
      </c>
      <c r="R62" s="109">
        <f>+'Liquiditätsplan - Statisch'!R62</f>
        <v>0</v>
      </c>
      <c r="S62" s="109">
        <f>+'Liquiditätsplan - Statisch'!S62</f>
        <v>0</v>
      </c>
      <c r="T62" s="109">
        <f>+'Liquiditätsplan - Statisch'!T62</f>
        <v>0</v>
      </c>
      <c r="U62" s="109">
        <f>+'Liquiditätsplan - Statisch'!U62</f>
        <v>0</v>
      </c>
      <c r="V62" s="109">
        <f>+'Liquiditätsplan - Statisch'!V62</f>
        <v>0</v>
      </c>
      <c r="W62" s="109">
        <f>+'Liquiditätsplan - Statisch'!W62</f>
        <v>0</v>
      </c>
      <c r="X62" s="109">
        <f>+'Liquiditätsplan - Statisch'!X62</f>
        <v>0</v>
      </c>
      <c r="Y62" s="109">
        <f>+'Liquiditätsplan - Statisch'!Y62</f>
        <v>0</v>
      </c>
      <c r="Z62" s="109">
        <f>+'Liquiditätsplan - Statisch'!Z62</f>
        <v>0</v>
      </c>
      <c r="AA62" s="109">
        <f>+'Liquiditätsplan - Statisch'!AA62</f>
        <v>0</v>
      </c>
      <c r="AB62" s="109">
        <f>+'Liquiditätsplan - Statisch'!AB62</f>
        <v>0</v>
      </c>
      <c r="AC62" s="109">
        <f>+'Liquiditätsplan - Statisch'!AC62</f>
        <v>0</v>
      </c>
      <c r="AD62" s="109">
        <f>+'Liquiditätsplan - Statisch'!AD62</f>
        <v>0</v>
      </c>
      <c r="AE62" s="109">
        <f>+'Liquiditätsplan - Statisch'!AE62</f>
        <v>0</v>
      </c>
      <c r="AF62" s="109">
        <f>+'Liquiditätsplan - Statisch'!AF62</f>
        <v>0</v>
      </c>
      <c r="AG62" s="109">
        <f>+'Liquiditätsplan - Statisch'!AG62</f>
        <v>0</v>
      </c>
    </row>
    <row r="63" spans="2:33" s="48" customFormat="1" ht="15" customHeight="1">
      <c r="B63" s="151" t="s">
        <v>179</v>
      </c>
      <c r="C63" s="191" t="s">
        <v>190</v>
      </c>
      <c r="D63" s="191"/>
      <c r="E63" s="191"/>
      <c r="F63" s="191"/>
      <c r="G63" s="191"/>
      <c r="H63" s="161">
        <f t="shared" si="8"/>
        <v>0</v>
      </c>
      <c r="I63" s="161">
        <f t="shared" si="8"/>
        <v>0</v>
      </c>
      <c r="J63" s="109">
        <f>+'Liquiditätsplan - Statisch'!J63</f>
        <v>0</v>
      </c>
      <c r="K63" s="109">
        <f>+'Liquiditätsplan - Statisch'!K63</f>
        <v>0</v>
      </c>
      <c r="L63" s="109">
        <f>+'Liquiditätsplan - Statisch'!L63</f>
        <v>0</v>
      </c>
      <c r="M63" s="109">
        <f>+'Liquiditätsplan - Statisch'!M63</f>
        <v>0</v>
      </c>
      <c r="N63" s="109">
        <f>+'Liquiditätsplan - Statisch'!N63</f>
        <v>0</v>
      </c>
      <c r="O63" s="109">
        <f>+'Liquiditätsplan - Statisch'!O63</f>
        <v>0</v>
      </c>
      <c r="P63" s="109">
        <f>+'Liquiditätsplan - Statisch'!P63</f>
        <v>0</v>
      </c>
      <c r="Q63" s="109">
        <f>+'Liquiditätsplan - Statisch'!Q63</f>
        <v>0</v>
      </c>
      <c r="R63" s="109">
        <f>+'Liquiditätsplan - Statisch'!R63</f>
        <v>0</v>
      </c>
      <c r="S63" s="109">
        <f>+'Liquiditätsplan - Statisch'!S63</f>
        <v>0</v>
      </c>
      <c r="T63" s="109">
        <f>+'Liquiditätsplan - Statisch'!T63</f>
        <v>0</v>
      </c>
      <c r="U63" s="109">
        <f>+'Liquiditätsplan - Statisch'!U63</f>
        <v>0</v>
      </c>
      <c r="V63" s="109">
        <f>+'Liquiditätsplan - Statisch'!V63</f>
        <v>0</v>
      </c>
      <c r="W63" s="109">
        <f>+'Liquiditätsplan - Statisch'!W63</f>
        <v>0</v>
      </c>
      <c r="X63" s="109">
        <f>+'Liquiditätsplan - Statisch'!X63</f>
        <v>0</v>
      </c>
      <c r="Y63" s="109">
        <f>+'Liquiditätsplan - Statisch'!Y63</f>
        <v>0</v>
      </c>
      <c r="Z63" s="109">
        <f>+'Liquiditätsplan - Statisch'!Z63</f>
        <v>0</v>
      </c>
      <c r="AA63" s="109">
        <f>+'Liquiditätsplan - Statisch'!AA63</f>
        <v>0</v>
      </c>
      <c r="AB63" s="109">
        <f>+'Liquiditätsplan - Statisch'!AB63</f>
        <v>0</v>
      </c>
      <c r="AC63" s="109">
        <f>+'Liquiditätsplan - Statisch'!AC63</f>
        <v>0</v>
      </c>
      <c r="AD63" s="109">
        <f>+'Liquiditätsplan - Statisch'!AD63</f>
        <v>0</v>
      </c>
      <c r="AE63" s="109">
        <f>+'Liquiditätsplan - Statisch'!AE63</f>
        <v>0</v>
      </c>
      <c r="AF63" s="109">
        <f>+'Liquiditätsplan - Statisch'!AF63</f>
        <v>0</v>
      </c>
      <c r="AG63" s="109">
        <f>+'Liquiditätsplan - Statisch'!AG63</f>
        <v>0</v>
      </c>
    </row>
    <row r="64" spans="2:33" s="48" customFormat="1" ht="15" customHeight="1">
      <c r="B64" s="151" t="s">
        <v>179</v>
      </c>
      <c r="C64" s="191" t="s">
        <v>191</v>
      </c>
      <c r="D64" s="191"/>
      <c r="E64" s="191"/>
      <c r="F64" s="191"/>
      <c r="G64" s="191"/>
      <c r="H64" s="161">
        <f t="shared" si="8"/>
        <v>0</v>
      </c>
      <c r="I64" s="161">
        <f t="shared" si="8"/>
        <v>0</v>
      </c>
      <c r="J64" s="109">
        <f>+'Liquiditätsplan - Statisch'!J64</f>
        <v>0</v>
      </c>
      <c r="K64" s="109">
        <f>+'Liquiditätsplan - Statisch'!K64</f>
        <v>0</v>
      </c>
      <c r="L64" s="109">
        <f>+'Liquiditätsplan - Statisch'!L64</f>
        <v>0</v>
      </c>
      <c r="M64" s="109">
        <f>+'Liquiditätsplan - Statisch'!M64</f>
        <v>0</v>
      </c>
      <c r="N64" s="109">
        <f>+'Liquiditätsplan - Statisch'!N64</f>
        <v>0</v>
      </c>
      <c r="O64" s="109">
        <f>+'Liquiditätsplan - Statisch'!O64</f>
        <v>0</v>
      </c>
      <c r="P64" s="109">
        <f>+'Liquiditätsplan - Statisch'!P64</f>
        <v>0</v>
      </c>
      <c r="Q64" s="109">
        <f>+'Liquiditätsplan - Statisch'!Q64</f>
        <v>0</v>
      </c>
      <c r="R64" s="109">
        <f>+'Liquiditätsplan - Statisch'!R64</f>
        <v>0</v>
      </c>
      <c r="S64" s="109">
        <f>+'Liquiditätsplan - Statisch'!S64</f>
        <v>0</v>
      </c>
      <c r="T64" s="109">
        <f>+'Liquiditätsplan - Statisch'!T64</f>
        <v>0</v>
      </c>
      <c r="U64" s="109">
        <f>+'Liquiditätsplan - Statisch'!U64</f>
        <v>0</v>
      </c>
      <c r="V64" s="109">
        <f>+'Liquiditätsplan - Statisch'!V64</f>
        <v>0</v>
      </c>
      <c r="W64" s="109">
        <f>+'Liquiditätsplan - Statisch'!W64</f>
        <v>0</v>
      </c>
      <c r="X64" s="109">
        <f>+'Liquiditätsplan - Statisch'!X64</f>
        <v>0</v>
      </c>
      <c r="Y64" s="109">
        <f>+'Liquiditätsplan - Statisch'!Y64</f>
        <v>0</v>
      </c>
      <c r="Z64" s="109">
        <f>+'Liquiditätsplan - Statisch'!Z64</f>
        <v>0</v>
      </c>
      <c r="AA64" s="109">
        <f>+'Liquiditätsplan - Statisch'!AA64</f>
        <v>0</v>
      </c>
      <c r="AB64" s="109">
        <f>+'Liquiditätsplan - Statisch'!AB64</f>
        <v>0</v>
      </c>
      <c r="AC64" s="109">
        <f>+'Liquiditätsplan - Statisch'!AC64</f>
        <v>0</v>
      </c>
      <c r="AD64" s="109">
        <f>+'Liquiditätsplan - Statisch'!AD64</f>
        <v>0</v>
      </c>
      <c r="AE64" s="109">
        <f>+'Liquiditätsplan - Statisch'!AE64</f>
        <v>0</v>
      </c>
      <c r="AF64" s="109">
        <f>+'Liquiditätsplan - Statisch'!AF64</f>
        <v>0</v>
      </c>
      <c r="AG64" s="109">
        <f>+'Liquiditätsplan - Statisch'!AG64</f>
        <v>0</v>
      </c>
    </row>
    <row r="65" spans="2:33" s="48" customFormat="1" ht="15" customHeight="1">
      <c r="B65" s="151" t="s">
        <v>179</v>
      </c>
      <c r="C65" s="191" t="s">
        <v>192</v>
      </c>
      <c r="D65" s="191"/>
      <c r="E65" s="191"/>
      <c r="F65" s="191"/>
      <c r="G65" s="191"/>
      <c r="H65" s="161">
        <f t="shared" si="8"/>
        <v>0</v>
      </c>
      <c r="I65" s="161">
        <f t="shared" si="8"/>
        <v>0</v>
      </c>
      <c r="J65" s="109">
        <f>+'Liquiditätsplan - Statisch'!J65</f>
        <v>0</v>
      </c>
      <c r="K65" s="109">
        <f>+'Liquiditätsplan - Statisch'!K65</f>
        <v>0</v>
      </c>
      <c r="L65" s="109">
        <f>+'Liquiditätsplan - Statisch'!L65</f>
        <v>0</v>
      </c>
      <c r="M65" s="109">
        <f>+'Liquiditätsplan - Statisch'!M65</f>
        <v>0</v>
      </c>
      <c r="N65" s="109">
        <f>+'Liquiditätsplan - Statisch'!N65</f>
        <v>0</v>
      </c>
      <c r="O65" s="109">
        <f>+'Liquiditätsplan - Statisch'!O65</f>
        <v>0</v>
      </c>
      <c r="P65" s="109">
        <f>+'Liquiditätsplan - Statisch'!P65</f>
        <v>0</v>
      </c>
      <c r="Q65" s="109">
        <f>+'Liquiditätsplan - Statisch'!Q65</f>
        <v>0</v>
      </c>
      <c r="R65" s="109">
        <f>+'Liquiditätsplan - Statisch'!R65</f>
        <v>0</v>
      </c>
      <c r="S65" s="109">
        <f>+'Liquiditätsplan - Statisch'!S65</f>
        <v>0</v>
      </c>
      <c r="T65" s="109">
        <f>+'Liquiditätsplan - Statisch'!T65</f>
        <v>0</v>
      </c>
      <c r="U65" s="109">
        <f>+'Liquiditätsplan - Statisch'!U65</f>
        <v>0</v>
      </c>
      <c r="V65" s="109">
        <f>+'Liquiditätsplan - Statisch'!V65</f>
        <v>0</v>
      </c>
      <c r="W65" s="109">
        <f>+'Liquiditätsplan - Statisch'!W65</f>
        <v>0</v>
      </c>
      <c r="X65" s="109">
        <f>+'Liquiditätsplan - Statisch'!X65</f>
        <v>0</v>
      </c>
      <c r="Y65" s="109">
        <f>+'Liquiditätsplan - Statisch'!Y65</f>
        <v>0</v>
      </c>
      <c r="Z65" s="109">
        <f>+'Liquiditätsplan - Statisch'!Z65</f>
        <v>0</v>
      </c>
      <c r="AA65" s="109">
        <f>+'Liquiditätsplan - Statisch'!AA65</f>
        <v>0</v>
      </c>
      <c r="AB65" s="109">
        <f>+'Liquiditätsplan - Statisch'!AB65</f>
        <v>0</v>
      </c>
      <c r="AC65" s="109">
        <f>+'Liquiditätsplan - Statisch'!AC65</f>
        <v>0</v>
      </c>
      <c r="AD65" s="109">
        <f>+'Liquiditätsplan - Statisch'!AD65</f>
        <v>0</v>
      </c>
      <c r="AE65" s="109">
        <f>+'Liquiditätsplan - Statisch'!AE65</f>
        <v>0</v>
      </c>
      <c r="AF65" s="109">
        <f>+'Liquiditätsplan - Statisch'!AF65</f>
        <v>0</v>
      </c>
      <c r="AG65" s="109">
        <f>+'Liquiditätsplan - Statisch'!AG65</f>
        <v>0</v>
      </c>
    </row>
    <row r="66" spans="2:33" s="48" customFormat="1" ht="15" customHeight="1">
      <c r="B66" s="149" t="s">
        <v>179</v>
      </c>
      <c r="C66" s="189" t="s">
        <v>193</v>
      </c>
      <c r="D66" s="189"/>
      <c r="E66" s="189"/>
      <c r="F66" s="189"/>
      <c r="G66" s="189"/>
      <c r="H66" s="162">
        <f t="shared" si="8"/>
        <v>0</v>
      </c>
      <c r="I66" s="162">
        <f t="shared" si="8"/>
        <v>0</v>
      </c>
      <c r="J66" s="110">
        <f>+'Liquiditätsplan - Statisch'!J66</f>
        <v>0</v>
      </c>
      <c r="K66" s="110">
        <f>+'Liquiditätsplan - Statisch'!K66</f>
        <v>0</v>
      </c>
      <c r="L66" s="110">
        <f>+'Liquiditätsplan - Statisch'!L66</f>
        <v>0</v>
      </c>
      <c r="M66" s="110">
        <f>+'Liquiditätsplan - Statisch'!M66</f>
        <v>0</v>
      </c>
      <c r="N66" s="110">
        <f>+'Liquiditätsplan - Statisch'!N66</f>
        <v>0</v>
      </c>
      <c r="O66" s="110">
        <f>+'Liquiditätsplan - Statisch'!O66</f>
        <v>0</v>
      </c>
      <c r="P66" s="110">
        <f>+'Liquiditätsplan - Statisch'!P66</f>
        <v>0</v>
      </c>
      <c r="Q66" s="110">
        <f>+'Liquiditätsplan - Statisch'!Q66</f>
        <v>0</v>
      </c>
      <c r="R66" s="110">
        <f>+'Liquiditätsplan - Statisch'!R66</f>
        <v>0</v>
      </c>
      <c r="S66" s="110">
        <f>+'Liquiditätsplan - Statisch'!S66</f>
        <v>0</v>
      </c>
      <c r="T66" s="110">
        <f>+'Liquiditätsplan - Statisch'!T66</f>
        <v>0</v>
      </c>
      <c r="U66" s="110">
        <f>+'Liquiditätsplan - Statisch'!U66</f>
        <v>0</v>
      </c>
      <c r="V66" s="110">
        <f>+'Liquiditätsplan - Statisch'!V66</f>
        <v>0</v>
      </c>
      <c r="W66" s="110">
        <f>+'Liquiditätsplan - Statisch'!W66</f>
        <v>0</v>
      </c>
      <c r="X66" s="110">
        <f>+'Liquiditätsplan - Statisch'!X66</f>
        <v>0</v>
      </c>
      <c r="Y66" s="110">
        <f>+'Liquiditätsplan - Statisch'!Y66</f>
        <v>0</v>
      </c>
      <c r="Z66" s="110">
        <f>+'Liquiditätsplan - Statisch'!Z66</f>
        <v>0</v>
      </c>
      <c r="AA66" s="110">
        <f>+'Liquiditätsplan - Statisch'!AA66</f>
        <v>0</v>
      </c>
      <c r="AB66" s="110">
        <f>+'Liquiditätsplan - Statisch'!AB66</f>
        <v>0</v>
      </c>
      <c r="AC66" s="110">
        <f>+'Liquiditätsplan - Statisch'!AC66</f>
        <v>0</v>
      </c>
      <c r="AD66" s="110">
        <f>+'Liquiditätsplan - Statisch'!AD66</f>
        <v>0</v>
      </c>
      <c r="AE66" s="110">
        <f>+'Liquiditätsplan - Statisch'!AE66</f>
        <v>0</v>
      </c>
      <c r="AF66" s="110">
        <f>+'Liquiditätsplan - Statisch'!AF66</f>
        <v>0</v>
      </c>
      <c r="AG66" s="110">
        <f>+'Liquiditätsplan - Statisch'!AG66</f>
        <v>0</v>
      </c>
    </row>
    <row r="67" spans="2:33" s="50" customFormat="1" ht="12.75">
      <c r="B67" s="148" t="s">
        <v>175</v>
      </c>
      <c r="C67" s="202" t="s">
        <v>194</v>
      </c>
      <c r="D67" s="202"/>
      <c r="E67" s="202"/>
      <c r="F67" s="202"/>
      <c r="G67" s="202"/>
      <c r="H67" s="60">
        <f>H57+SUM(H59:H62)-SUM(H63:H66)</f>
        <v>0</v>
      </c>
      <c r="I67" s="60">
        <f>I57+SUM(I59:I62)-SUM(I63:I66)</f>
        <v>0</v>
      </c>
      <c r="J67" s="99">
        <f t="shared" ref="J67:AG67" si="9">J57+SUM(J59:J62)-SUM(J63:J66)</f>
        <v>0</v>
      </c>
      <c r="K67" s="99">
        <f t="shared" si="9"/>
        <v>0</v>
      </c>
      <c r="L67" s="99">
        <f t="shared" si="9"/>
        <v>0</v>
      </c>
      <c r="M67" s="99">
        <f t="shared" si="9"/>
        <v>0</v>
      </c>
      <c r="N67" s="99">
        <f t="shared" si="9"/>
        <v>0</v>
      </c>
      <c r="O67" s="99">
        <f t="shared" si="9"/>
        <v>0</v>
      </c>
      <c r="P67" s="99">
        <f t="shared" si="9"/>
        <v>0</v>
      </c>
      <c r="Q67" s="99">
        <f t="shared" si="9"/>
        <v>0</v>
      </c>
      <c r="R67" s="99">
        <f t="shared" si="9"/>
        <v>0</v>
      </c>
      <c r="S67" s="99">
        <f t="shared" si="9"/>
        <v>0</v>
      </c>
      <c r="T67" s="99">
        <f t="shared" si="9"/>
        <v>0</v>
      </c>
      <c r="U67" s="99">
        <f t="shared" si="9"/>
        <v>0</v>
      </c>
      <c r="V67" s="99">
        <f t="shared" si="9"/>
        <v>0</v>
      </c>
      <c r="W67" s="99">
        <f t="shared" si="9"/>
        <v>0</v>
      </c>
      <c r="X67" s="99">
        <f t="shared" si="9"/>
        <v>0</v>
      </c>
      <c r="Y67" s="99">
        <f t="shared" si="9"/>
        <v>0</v>
      </c>
      <c r="Z67" s="99">
        <f t="shared" si="9"/>
        <v>0</v>
      </c>
      <c r="AA67" s="99">
        <f t="shared" si="9"/>
        <v>0</v>
      </c>
      <c r="AB67" s="99">
        <f t="shared" si="9"/>
        <v>0</v>
      </c>
      <c r="AC67" s="99">
        <f t="shared" si="9"/>
        <v>0</v>
      </c>
      <c r="AD67" s="99">
        <f t="shared" si="9"/>
        <v>0</v>
      </c>
      <c r="AE67" s="99">
        <f t="shared" si="9"/>
        <v>0</v>
      </c>
      <c r="AF67" s="99">
        <f t="shared" si="9"/>
        <v>0</v>
      </c>
      <c r="AG67" s="99">
        <f t="shared" si="9"/>
        <v>0</v>
      </c>
    </row>
    <row r="68" spans="2:33" s="50" customFormat="1" ht="12.75">
      <c r="B68" s="150"/>
      <c r="C68" s="188" t="s">
        <v>195</v>
      </c>
      <c r="D68" s="188"/>
      <c r="E68" s="188"/>
      <c r="F68" s="188"/>
      <c r="G68" s="188"/>
      <c r="H68" s="60">
        <f t="shared" ref="H68:AG68" si="10">+H58+SUM(H59:H62)-SUM(H63:H66)</f>
        <v>0</v>
      </c>
      <c r="I68" s="60">
        <f t="shared" si="10"/>
        <v>0</v>
      </c>
      <c r="J68" s="99">
        <f t="shared" si="10"/>
        <v>0</v>
      </c>
      <c r="K68" s="99">
        <f t="shared" si="10"/>
        <v>0</v>
      </c>
      <c r="L68" s="99">
        <f t="shared" si="10"/>
        <v>0</v>
      </c>
      <c r="M68" s="99">
        <f t="shared" si="10"/>
        <v>0</v>
      </c>
      <c r="N68" s="99">
        <f t="shared" si="10"/>
        <v>0</v>
      </c>
      <c r="O68" s="99">
        <f t="shared" si="10"/>
        <v>0</v>
      </c>
      <c r="P68" s="99">
        <f t="shared" si="10"/>
        <v>0</v>
      </c>
      <c r="Q68" s="99">
        <f t="shared" si="10"/>
        <v>0</v>
      </c>
      <c r="R68" s="99">
        <f t="shared" si="10"/>
        <v>0</v>
      </c>
      <c r="S68" s="99">
        <f t="shared" si="10"/>
        <v>0</v>
      </c>
      <c r="T68" s="99">
        <f t="shared" si="10"/>
        <v>0</v>
      </c>
      <c r="U68" s="99">
        <f t="shared" si="10"/>
        <v>0</v>
      </c>
      <c r="V68" s="99">
        <f t="shared" si="10"/>
        <v>0</v>
      </c>
      <c r="W68" s="99">
        <f t="shared" si="10"/>
        <v>0</v>
      </c>
      <c r="X68" s="99">
        <f t="shared" si="10"/>
        <v>0</v>
      </c>
      <c r="Y68" s="99">
        <f t="shared" si="10"/>
        <v>0</v>
      </c>
      <c r="Z68" s="99">
        <f t="shared" si="10"/>
        <v>0</v>
      </c>
      <c r="AA68" s="99">
        <f t="shared" si="10"/>
        <v>0</v>
      </c>
      <c r="AB68" s="99">
        <f t="shared" si="10"/>
        <v>0</v>
      </c>
      <c r="AC68" s="99">
        <f t="shared" si="10"/>
        <v>0</v>
      </c>
      <c r="AD68" s="99">
        <f t="shared" si="10"/>
        <v>0</v>
      </c>
      <c r="AE68" s="99">
        <f t="shared" si="10"/>
        <v>0</v>
      </c>
      <c r="AF68" s="99">
        <f t="shared" si="10"/>
        <v>0</v>
      </c>
      <c r="AG68" s="99">
        <f t="shared" si="10"/>
        <v>0</v>
      </c>
    </row>
    <row r="69" spans="2:33" s="48" customFormat="1" ht="15" customHeight="1">
      <c r="B69" s="149" t="s">
        <v>172</v>
      </c>
      <c r="C69" s="189" t="s">
        <v>196</v>
      </c>
      <c r="D69" s="189"/>
      <c r="E69" s="189"/>
      <c r="F69" s="189"/>
      <c r="G69" s="189"/>
      <c r="H69" s="152">
        <f>AF69</f>
        <v>0</v>
      </c>
      <c r="I69" s="152">
        <f>AG69</f>
        <v>0</v>
      </c>
      <c r="J69" s="152">
        <f>+'Liquiditätsplan - Statisch'!J69</f>
        <v>0</v>
      </c>
      <c r="K69" s="152">
        <f>+'Liquiditätsplan - Statisch'!K69</f>
        <v>0</v>
      </c>
      <c r="L69" s="152">
        <f>+'Liquiditätsplan - Statisch'!L69</f>
        <v>0</v>
      </c>
      <c r="M69" s="152">
        <f>+'Liquiditätsplan - Statisch'!M69</f>
        <v>0</v>
      </c>
      <c r="N69" s="152">
        <f>+'Liquiditätsplan - Statisch'!N69</f>
        <v>0</v>
      </c>
      <c r="O69" s="152">
        <f>+'Liquiditätsplan - Statisch'!O69</f>
        <v>0</v>
      </c>
      <c r="P69" s="152">
        <f>+'Liquiditätsplan - Statisch'!P69</f>
        <v>0</v>
      </c>
      <c r="Q69" s="152">
        <f>+'Liquiditätsplan - Statisch'!Q69</f>
        <v>0</v>
      </c>
      <c r="R69" s="152">
        <f>+'Liquiditätsplan - Statisch'!R69</f>
        <v>0</v>
      </c>
      <c r="S69" s="152">
        <f>+'Liquiditätsplan - Statisch'!S69</f>
        <v>0</v>
      </c>
      <c r="T69" s="152">
        <f>+'Liquiditätsplan - Statisch'!T69</f>
        <v>0</v>
      </c>
      <c r="U69" s="152">
        <f>+'Liquiditätsplan - Statisch'!U69</f>
        <v>0</v>
      </c>
      <c r="V69" s="152">
        <f>+'Liquiditätsplan - Statisch'!V69</f>
        <v>0</v>
      </c>
      <c r="W69" s="152">
        <f>+'Liquiditätsplan - Statisch'!W69</f>
        <v>0</v>
      </c>
      <c r="X69" s="152">
        <f>+'Liquiditätsplan - Statisch'!X69</f>
        <v>0</v>
      </c>
      <c r="Y69" s="152">
        <f>+'Liquiditätsplan - Statisch'!Y69</f>
        <v>0</v>
      </c>
      <c r="Z69" s="152">
        <f>+'Liquiditätsplan - Statisch'!Z69</f>
        <v>0</v>
      </c>
      <c r="AA69" s="152">
        <f>+'Liquiditätsplan - Statisch'!AA69</f>
        <v>0</v>
      </c>
      <c r="AB69" s="152">
        <f>+'Liquiditätsplan - Statisch'!AB69</f>
        <v>0</v>
      </c>
      <c r="AC69" s="152">
        <f>+'Liquiditätsplan - Statisch'!AC69</f>
        <v>0</v>
      </c>
      <c r="AD69" s="152">
        <f>+'Liquiditätsplan - Statisch'!AD69</f>
        <v>0</v>
      </c>
      <c r="AE69" s="152">
        <f>+'Liquiditätsplan - Statisch'!AE69</f>
        <v>0</v>
      </c>
      <c r="AF69" s="152">
        <f>+'Liquiditätsplan - Statisch'!AF69</f>
        <v>0</v>
      </c>
      <c r="AG69" s="152">
        <f>+'Liquiditätsplan - Statisch'!AG69</f>
        <v>0</v>
      </c>
    </row>
    <row r="70" spans="2:33" s="50" customFormat="1" ht="12.75">
      <c r="B70" s="148" t="s">
        <v>175</v>
      </c>
      <c r="C70" s="188" t="s">
        <v>197</v>
      </c>
      <c r="D70" s="188"/>
      <c r="E70" s="188"/>
      <c r="F70" s="188"/>
      <c r="G70" s="188"/>
      <c r="H70" s="60">
        <f t="shared" ref="H70:AG70" si="11">SUM(H68:H69)</f>
        <v>0</v>
      </c>
      <c r="I70" s="60">
        <f t="shared" si="11"/>
        <v>0</v>
      </c>
      <c r="J70" s="99">
        <f t="shared" si="11"/>
        <v>0</v>
      </c>
      <c r="K70" s="99">
        <f t="shared" si="11"/>
        <v>0</v>
      </c>
      <c r="L70" s="99">
        <f t="shared" si="11"/>
        <v>0</v>
      </c>
      <c r="M70" s="99">
        <f t="shared" si="11"/>
        <v>0</v>
      </c>
      <c r="N70" s="99">
        <f t="shared" si="11"/>
        <v>0</v>
      </c>
      <c r="O70" s="99">
        <f t="shared" si="11"/>
        <v>0</v>
      </c>
      <c r="P70" s="99">
        <f t="shared" si="11"/>
        <v>0</v>
      </c>
      <c r="Q70" s="99">
        <f t="shared" si="11"/>
        <v>0</v>
      </c>
      <c r="R70" s="99">
        <f t="shared" si="11"/>
        <v>0</v>
      </c>
      <c r="S70" s="99">
        <f t="shared" si="11"/>
        <v>0</v>
      </c>
      <c r="T70" s="99">
        <f t="shared" si="11"/>
        <v>0</v>
      </c>
      <c r="U70" s="99">
        <f t="shared" si="11"/>
        <v>0</v>
      </c>
      <c r="V70" s="99">
        <f t="shared" si="11"/>
        <v>0</v>
      </c>
      <c r="W70" s="99">
        <f t="shared" si="11"/>
        <v>0</v>
      </c>
      <c r="X70" s="99">
        <f t="shared" si="11"/>
        <v>0</v>
      </c>
      <c r="Y70" s="99">
        <f t="shared" si="11"/>
        <v>0</v>
      </c>
      <c r="Z70" s="99">
        <f t="shared" si="11"/>
        <v>0</v>
      </c>
      <c r="AA70" s="99">
        <f t="shared" si="11"/>
        <v>0</v>
      </c>
      <c r="AB70" s="99">
        <f t="shared" si="11"/>
        <v>0</v>
      </c>
      <c r="AC70" s="99">
        <f t="shared" si="11"/>
        <v>0</v>
      </c>
      <c r="AD70" s="99">
        <f t="shared" si="11"/>
        <v>0</v>
      </c>
      <c r="AE70" s="99">
        <f t="shared" si="11"/>
        <v>0</v>
      </c>
      <c r="AF70" s="99">
        <f t="shared" si="11"/>
        <v>0</v>
      </c>
      <c r="AG70" s="99">
        <f t="shared" si="11"/>
        <v>0</v>
      </c>
    </row>
    <row r="71" spans="2:33" s="22" customFormat="1">
      <c r="B71" s="21"/>
    </row>
    <row r="72" spans="2:33" s="23" customFormat="1">
      <c r="H72" s="24" t="s">
        <v>198</v>
      </c>
      <c r="I72" s="24">
        <f>MIN(J72:U72)</f>
        <v>0</v>
      </c>
      <c r="J72" s="24">
        <f>+J68</f>
        <v>0</v>
      </c>
      <c r="K72" s="24">
        <f>+L68</f>
        <v>0</v>
      </c>
      <c r="L72" s="24">
        <f>+N68</f>
        <v>0</v>
      </c>
      <c r="M72" s="24">
        <f>+P68</f>
        <v>0</v>
      </c>
      <c r="N72" s="24">
        <f>+R68</f>
        <v>0</v>
      </c>
      <c r="O72" s="24">
        <f>+T68</f>
        <v>0</v>
      </c>
      <c r="P72" s="24">
        <f>+V68</f>
        <v>0</v>
      </c>
      <c r="Q72" s="24">
        <f>+X68</f>
        <v>0</v>
      </c>
      <c r="R72" s="24">
        <f>+Z68</f>
        <v>0</v>
      </c>
      <c r="S72" s="24">
        <f>+AB68</f>
        <v>0</v>
      </c>
      <c r="T72" s="24">
        <f>+AD68</f>
        <v>0</v>
      </c>
      <c r="U72" s="24">
        <f>+AF68</f>
        <v>0</v>
      </c>
      <c r="AA72" s="24"/>
    </row>
    <row r="73" spans="2:33" s="23" customFormat="1">
      <c r="H73" s="23" t="s">
        <v>199</v>
      </c>
      <c r="I73" s="24">
        <f>MAX(J72:U72)</f>
        <v>0</v>
      </c>
      <c r="J73" s="24"/>
    </row>
    <row r="74" spans="2:33" s="23" customFormat="1">
      <c r="I74" s="24"/>
      <c r="J74" s="24">
        <f t="shared" ref="J74:U74" si="12">+IF(J72&lt;0,+J72*-1,+J72)</f>
        <v>0</v>
      </c>
      <c r="K74" s="24">
        <f t="shared" si="12"/>
        <v>0</v>
      </c>
      <c r="L74" s="24">
        <f t="shared" si="12"/>
        <v>0</v>
      </c>
      <c r="M74" s="24">
        <f t="shared" si="12"/>
        <v>0</v>
      </c>
      <c r="N74" s="24">
        <f t="shared" si="12"/>
        <v>0</v>
      </c>
      <c r="O74" s="24">
        <f t="shared" si="12"/>
        <v>0</v>
      </c>
      <c r="P74" s="24">
        <f t="shared" si="12"/>
        <v>0</v>
      </c>
      <c r="Q74" s="24">
        <f t="shared" si="12"/>
        <v>0</v>
      </c>
      <c r="R74" s="24">
        <f t="shared" si="12"/>
        <v>0</v>
      </c>
      <c r="S74" s="24">
        <f t="shared" si="12"/>
        <v>0</v>
      </c>
      <c r="T74" s="24">
        <f t="shared" si="12"/>
        <v>0</v>
      </c>
      <c r="U74" s="24">
        <f t="shared" si="12"/>
        <v>0</v>
      </c>
    </row>
    <row r="75" spans="2:33" s="23" customFormat="1">
      <c r="I75" s="24"/>
      <c r="J75" s="24"/>
      <c r="K75" s="24"/>
      <c r="L75" s="24"/>
      <c r="M75" s="24"/>
      <c r="N75" s="24"/>
      <c r="O75" s="24"/>
      <c r="P75" s="24"/>
      <c r="Q75" s="24"/>
      <c r="R75" s="24"/>
      <c r="S75" s="24"/>
      <c r="T75" s="24"/>
      <c r="U75" s="24"/>
    </row>
    <row r="76" spans="2:33" s="23" customFormat="1">
      <c r="H76" s="23" t="s">
        <v>200</v>
      </c>
      <c r="I76" s="24">
        <f>MIN(J76:U76)</f>
        <v>0</v>
      </c>
      <c r="J76" s="24">
        <f>+K68</f>
        <v>0</v>
      </c>
      <c r="K76" s="24">
        <f>+M68</f>
        <v>0</v>
      </c>
      <c r="L76" s="24">
        <f>+O68</f>
        <v>0</v>
      </c>
      <c r="M76" s="24">
        <f>+Q68</f>
        <v>0</v>
      </c>
      <c r="N76" s="24">
        <f>+S68</f>
        <v>0</v>
      </c>
      <c r="O76" s="24">
        <f>+U68</f>
        <v>0</v>
      </c>
      <c r="P76" s="24">
        <f>+W68</f>
        <v>0</v>
      </c>
      <c r="Q76" s="24">
        <f>+Y68</f>
        <v>0</v>
      </c>
      <c r="R76" s="24">
        <f>+AA68</f>
        <v>0</v>
      </c>
      <c r="S76" s="24">
        <f>+AC68</f>
        <v>0</v>
      </c>
      <c r="T76" s="24">
        <f>+AE68</f>
        <v>0</v>
      </c>
      <c r="U76" s="24">
        <f>+AG68</f>
        <v>0</v>
      </c>
    </row>
    <row r="77" spans="2:33" s="23" customFormat="1">
      <c r="H77" s="23" t="s">
        <v>201</v>
      </c>
      <c r="I77" s="24">
        <f>MAX(J76:U76)</f>
        <v>0</v>
      </c>
    </row>
    <row r="78" spans="2:33" s="23" customFormat="1">
      <c r="J78" s="24">
        <f t="shared" ref="J78:U78" si="13">+IF(J76&lt;0,+J76*-1,+J76)</f>
        <v>0</v>
      </c>
      <c r="K78" s="24">
        <f t="shared" si="13"/>
        <v>0</v>
      </c>
      <c r="L78" s="24">
        <f t="shared" si="13"/>
        <v>0</v>
      </c>
      <c r="M78" s="24">
        <f t="shared" si="13"/>
        <v>0</v>
      </c>
      <c r="N78" s="24">
        <f t="shared" si="13"/>
        <v>0</v>
      </c>
      <c r="O78" s="24">
        <f t="shared" si="13"/>
        <v>0</v>
      </c>
      <c r="P78" s="24">
        <f t="shared" si="13"/>
        <v>0</v>
      </c>
      <c r="Q78" s="24">
        <f t="shared" si="13"/>
        <v>0</v>
      </c>
      <c r="R78" s="24">
        <f t="shared" si="13"/>
        <v>0</v>
      </c>
      <c r="S78" s="24">
        <f t="shared" si="13"/>
        <v>0</v>
      </c>
      <c r="T78" s="24">
        <f t="shared" si="13"/>
        <v>0</v>
      </c>
      <c r="U78" s="24">
        <f t="shared" si="13"/>
        <v>0</v>
      </c>
    </row>
    <row r="79" spans="2:33" s="23" customFormat="1"/>
    <row r="80" spans="2:33" s="23" customFormat="1">
      <c r="H80" s="23" t="s">
        <v>202</v>
      </c>
      <c r="I80" s="24">
        <f>MIN($J$74:$U$74)</f>
        <v>0</v>
      </c>
    </row>
    <row r="81" spans="8:9" s="23" customFormat="1">
      <c r="H81" s="23" t="s">
        <v>203</v>
      </c>
      <c r="I81" s="24">
        <f>MAX($J$74:$U$74)</f>
        <v>0</v>
      </c>
    </row>
    <row r="82" spans="8:9" s="23" customFormat="1">
      <c r="H82" s="23" t="s">
        <v>204</v>
      </c>
      <c r="I82" s="24">
        <f>MIN($J$78:$U$78)</f>
        <v>0</v>
      </c>
    </row>
    <row r="83" spans="8:9" s="23" customFormat="1">
      <c r="H83" s="23" t="s">
        <v>205</v>
      </c>
      <c r="I83" s="24">
        <f>MAX($J$78:$U$78)</f>
        <v>0</v>
      </c>
    </row>
    <row r="84" spans="8:9" s="23" customFormat="1"/>
    <row r="85" spans="8:9" s="23" customFormat="1">
      <c r="H85" s="23" t="s">
        <v>206</v>
      </c>
      <c r="I85" s="24">
        <f>+MIN(I80:I83)</f>
        <v>0</v>
      </c>
    </row>
    <row r="86" spans="8:9" s="23" customFormat="1">
      <c r="H86" s="23" t="s">
        <v>207</v>
      </c>
      <c r="I86" s="24">
        <f>+MAX(I80:I83)</f>
        <v>0</v>
      </c>
    </row>
    <row r="87" spans="8:9" s="23" customFormat="1"/>
  </sheetData>
  <sheetProtection algorithmName="SHA-512" hashValue="3DCFW4JXyNoipRC1pqeqXN7iglXP9b5p4scvG0jtH41JSZRDVWkm47eHmGd4JfF07y37tWWyPUOcj53fqO9XvQ==" saltValue="vyOQ6opuWV60cG6D24H3TA==" spinCount="100000" sheet="1" objects="1" scenarios="1"/>
  <mergeCells count="56">
    <mergeCell ref="B2:L2"/>
    <mergeCell ref="C48:G48"/>
    <mergeCell ref="C49:G49"/>
    <mergeCell ref="C44:G44"/>
    <mergeCell ref="C45:G45"/>
    <mergeCell ref="C46:G46"/>
    <mergeCell ref="C47:G47"/>
    <mergeCell ref="C43:G43"/>
    <mergeCell ref="C37:G37"/>
    <mergeCell ref="C35:G35"/>
    <mergeCell ref="C42:G42"/>
    <mergeCell ref="B32:G33"/>
    <mergeCell ref="H32:I32"/>
    <mergeCell ref="C34:G34"/>
    <mergeCell ref="C36:G36"/>
    <mergeCell ref="C38:G38"/>
    <mergeCell ref="B5:I5"/>
    <mergeCell ref="B29:E29"/>
    <mergeCell ref="F29:I29"/>
    <mergeCell ref="B30:E30"/>
    <mergeCell ref="F30:I30"/>
    <mergeCell ref="AB32:AC32"/>
    <mergeCell ref="AD32:AE32"/>
    <mergeCell ref="AF32:AG32"/>
    <mergeCell ref="R32:S32"/>
    <mergeCell ref="T32:U32"/>
    <mergeCell ref="V32:W32"/>
    <mergeCell ref="X32:Y32"/>
    <mergeCell ref="Z32:AA32"/>
    <mergeCell ref="C57:G57"/>
    <mergeCell ref="C58:G58"/>
    <mergeCell ref="C50:G50"/>
    <mergeCell ref="C51:G51"/>
    <mergeCell ref="C53:G53"/>
    <mergeCell ref="C54:G54"/>
    <mergeCell ref="C55:G55"/>
    <mergeCell ref="N32:O32"/>
    <mergeCell ref="P32:Q32"/>
    <mergeCell ref="C39:G39"/>
    <mergeCell ref="C40:G40"/>
    <mergeCell ref="C52:G52"/>
    <mergeCell ref="C41:G41"/>
    <mergeCell ref="J32:K32"/>
    <mergeCell ref="L32:M32"/>
    <mergeCell ref="C59:G59"/>
    <mergeCell ref="C60:G60"/>
    <mergeCell ref="C61:G61"/>
    <mergeCell ref="C62:G62"/>
    <mergeCell ref="C70:G70"/>
    <mergeCell ref="C63:G63"/>
    <mergeCell ref="C64:G64"/>
    <mergeCell ref="C65:G65"/>
    <mergeCell ref="C66:G66"/>
    <mergeCell ref="C67:G67"/>
    <mergeCell ref="C68:G68"/>
    <mergeCell ref="C69:G69"/>
  </mergeCells>
  <phoneticPr fontId="0" type="noConversion"/>
  <conditionalFormatting sqref="AB19:AB26 AF19:AF26 X19:X26 J19:J26 L19:L26 N19:N26 P19:P26 V19:V26 R19:R26 AD19:AD26 T19:T26 Z19:Z26">
    <cfRule type="expression" dxfId="11" priority="1" stopIfTrue="1">
      <formula>J$68&lt;=$H19</formula>
    </cfRule>
  </conditionalFormatting>
  <conditionalFormatting sqref="AA19:AA26 Y19:Y26 AE19:AE26 K19:K26 M19:M26 O19:O26 Q19:Q26 W19:W26 S19:S26 AG19:AG26 U19:U26 AC19:AC26">
    <cfRule type="expression" dxfId="10" priority="2" stopIfTrue="1">
      <formula>K$68&lt;=$H19</formula>
    </cfRule>
  </conditionalFormatting>
  <conditionalFormatting sqref="L18 T18 N18 P18 R18 J18 V18 X18 Z18 AB18 AD18 AF18">
    <cfRule type="expression" dxfId="9" priority="3" stopIfTrue="1">
      <formula>OR(J$68&lt;0,J$68&lt;=$H18)</formula>
    </cfRule>
  </conditionalFormatting>
  <conditionalFormatting sqref="K18 Q18 S18 U18 O18 M18 W18 Y18 AA18 AC18 AE18 AG18">
    <cfRule type="expression" dxfId="8" priority="4" stopIfTrue="1">
      <formula>OR(K$68&lt;0,K$68&lt;=$H18)</formula>
    </cfRule>
  </conditionalFormatting>
  <conditionalFormatting sqref="J27 L27 N27 P27 R27 T27 V27 X27 Z27 AB27 AD27 AF27">
    <cfRule type="expression" dxfId="7" priority="5" stopIfTrue="1">
      <formula>+$H27=""</formula>
    </cfRule>
    <cfRule type="expression" dxfId="6" priority="6" stopIfTrue="1">
      <formula>J$68&lt;=$H27</formula>
    </cfRule>
  </conditionalFormatting>
  <conditionalFormatting sqref="K27 M27 O27 Q27 S27 U27 W27 Y27 AA27 AC27 AE27 AG27">
    <cfRule type="expression" dxfId="5" priority="7" stopIfTrue="1">
      <formula>$H27=""</formula>
    </cfRule>
    <cfRule type="expression" dxfId="4" priority="8" stopIfTrue="1">
      <formula>K$68&lt;=$H27</formula>
    </cfRule>
  </conditionalFormatting>
  <conditionalFormatting sqref="L7:L15 N7:N15 P7:P15 R7:R15 T7:T15 V7:V15 X7:X15 Z7:Z15 AB7:AB15 AD7:AD15 AF7:AF15 J7:J15">
    <cfRule type="expression" dxfId="3" priority="9" stopIfTrue="1">
      <formula>J$68&gt;=$H7</formula>
    </cfRule>
  </conditionalFormatting>
  <conditionalFormatting sqref="M7:M15 O7:O15 Q7:Q15 S7:S15 U7:U15 W7:W15 Y7:Y15 AA7:AA15 AC7:AC15 AE7:AE15 AG7:AG15 K7:K15">
    <cfRule type="expression" dxfId="2" priority="10" stopIfTrue="1">
      <formula>K$68&gt;=$H7</formula>
    </cfRule>
  </conditionalFormatting>
  <conditionalFormatting sqref="AG16 AE16 AC16 AA16 Y16 W16 U16 S16 Q16 O16 M16 K16">
    <cfRule type="expression" dxfId="1" priority="11" stopIfTrue="1">
      <formula>OR(K$68&gt;0,K$68&gt;=$H16)</formula>
    </cfRule>
  </conditionalFormatting>
  <conditionalFormatting sqref="AF16 AD16 AB16 Z16 X16 V16 T16 R16 P16 N16 L16 J16">
    <cfRule type="expression" dxfId="0" priority="12" stopIfTrue="1">
      <formula>OR(J$68&gt;0,J$68&gt;=$H16)</formula>
    </cfRule>
  </conditionalFormatting>
  <pageMargins left="0.59055118110236227" right="0.31496062992125984" top="0.59055118110236227" bottom="0.59055118110236227" header="0.51181102362204722" footer="0.31496062992125984"/>
  <pageSetup paperSize="9" scale="54" fitToWidth="2" orientation="landscape" r:id="rId1"/>
  <headerFooter alignWithMargins="0">
    <oddFooter>&amp;L&amp;D&amp;C&amp;8Seite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31" r:id="rId4" name="Group Box 19">
              <controlPr defaultSize="0" autoFill="0" autoPict="0">
                <anchor moveWithCells="1">
                  <from>
                    <xdr:col>1</xdr:col>
                    <xdr:colOff>19050</xdr:colOff>
                    <xdr:row>1</xdr:row>
                    <xdr:rowOff>47625</xdr:rowOff>
                  </from>
                  <to>
                    <xdr:col>13</xdr:col>
                    <xdr:colOff>714375</xdr:colOff>
                    <xdr:row>1</xdr:row>
                    <xdr:rowOff>514350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B1:N49"/>
  <sheetViews>
    <sheetView showGridLines="0" showRowColHeaders="0" showZeros="0" showOutlineSymbols="0" workbookViewId="0">
      <selection activeCell="G12" sqref="G12"/>
    </sheetView>
  </sheetViews>
  <sheetFormatPr baseColWidth="10" defaultRowHeight="12.75"/>
  <cols>
    <col min="1" max="1" width="1.7109375" customWidth="1"/>
    <col min="10" max="10" width="5.7109375" customWidth="1"/>
    <col min="11" max="11" width="2.42578125" customWidth="1"/>
    <col min="12" max="13" width="13.42578125" customWidth="1"/>
    <col min="14" max="14" width="10.140625" customWidth="1"/>
  </cols>
  <sheetData>
    <row r="1" spans="2:14" ht="6" customHeight="1"/>
    <row r="2" spans="2:14" s="2" customFormat="1" ht="57.75" customHeight="1">
      <c r="B2" s="233"/>
      <c r="C2" s="233"/>
      <c r="D2" s="233"/>
      <c r="E2" s="233"/>
      <c r="F2" s="233"/>
      <c r="G2" s="233"/>
      <c r="H2" s="233"/>
      <c r="I2" s="233"/>
      <c r="J2" s="233"/>
      <c r="K2" s="233"/>
      <c r="L2" s="233"/>
      <c r="M2" s="233"/>
    </row>
    <row r="3" spans="2:14" s="5" customFormat="1" ht="30" customHeight="1"/>
    <row r="4" spans="2:14" s="5" customFormat="1" ht="30" customHeight="1"/>
    <row r="5" spans="2:14" ht="25.5">
      <c r="B5" s="235" t="s">
        <v>114</v>
      </c>
      <c r="C5" s="236"/>
      <c r="D5" s="236"/>
      <c r="E5" s="236"/>
      <c r="F5" s="236"/>
      <c r="G5" s="236"/>
      <c r="H5" s="236"/>
      <c r="I5" s="3"/>
    </row>
    <row r="6" spans="2:14" ht="6" customHeight="1"/>
    <row r="7" spans="2:14" ht="3.75" customHeight="1"/>
    <row r="8" spans="2:14" s="39" customFormat="1">
      <c r="B8" s="252" t="s">
        <v>120</v>
      </c>
      <c r="C8" s="252"/>
      <c r="D8" s="252"/>
      <c r="E8" s="252"/>
      <c r="F8" s="252"/>
      <c r="G8" s="252"/>
      <c r="H8" s="252"/>
      <c r="I8" s="252"/>
      <c r="J8" s="36"/>
      <c r="K8" s="56" t="s">
        <v>136</v>
      </c>
      <c r="L8" s="40"/>
      <c r="M8" s="42"/>
      <c r="N8" s="42"/>
    </row>
    <row r="9" spans="2:14" s="39" customFormat="1">
      <c r="B9" s="37" t="s">
        <v>117</v>
      </c>
      <c r="C9" s="37"/>
      <c r="D9" s="37"/>
      <c r="E9" s="37"/>
      <c r="F9" s="37"/>
      <c r="G9" s="37"/>
      <c r="H9" s="37"/>
      <c r="I9" s="37"/>
      <c r="J9" s="37"/>
      <c r="K9" s="57" t="s">
        <v>234</v>
      </c>
      <c r="L9" s="40" t="s">
        <v>137</v>
      </c>
      <c r="M9" s="36"/>
      <c r="N9" s="36"/>
    </row>
    <row r="10" spans="2:14" s="39" customFormat="1">
      <c r="B10" s="37" t="s">
        <v>118</v>
      </c>
      <c r="C10" s="37"/>
      <c r="D10" s="37"/>
      <c r="E10" s="37"/>
      <c r="F10" s="37"/>
      <c r="G10" s="37"/>
      <c r="H10" s="37"/>
      <c r="I10" s="37"/>
      <c r="J10" s="37"/>
      <c r="K10" s="37"/>
      <c r="L10" s="40" t="s">
        <v>138</v>
      </c>
      <c r="M10" s="40"/>
      <c r="N10" s="40"/>
    </row>
    <row r="11" spans="2:14" s="39" customFormat="1">
      <c r="B11" s="37" t="s">
        <v>119</v>
      </c>
      <c r="C11" s="37"/>
      <c r="D11" s="37"/>
      <c r="E11" s="37"/>
      <c r="F11" s="37"/>
      <c r="G11" s="37"/>
      <c r="H11" s="37"/>
      <c r="I11" s="37"/>
      <c r="J11" s="37"/>
      <c r="K11" s="57" t="s">
        <v>234</v>
      </c>
      <c r="L11" s="40" t="s">
        <v>139</v>
      </c>
      <c r="M11" s="40"/>
      <c r="N11" s="40"/>
    </row>
    <row r="12" spans="2:14" s="39" customFormat="1">
      <c r="B12" s="37" t="s">
        <v>157</v>
      </c>
      <c r="C12" s="37"/>
      <c r="D12" s="37"/>
      <c r="E12" s="37"/>
      <c r="F12" s="37"/>
      <c r="G12" s="37"/>
      <c r="H12" s="37"/>
      <c r="I12" s="37"/>
      <c r="J12" s="37"/>
      <c r="K12" s="37"/>
      <c r="L12" s="40" t="s">
        <v>140</v>
      </c>
      <c r="M12" s="40"/>
      <c r="N12" s="40"/>
    </row>
    <row r="13" spans="2:14" s="39" customFormat="1">
      <c r="B13" s="37" t="s">
        <v>158</v>
      </c>
      <c r="C13" s="37"/>
      <c r="D13" s="37"/>
      <c r="E13" s="37"/>
      <c r="F13" s="37"/>
      <c r="G13" s="37"/>
      <c r="H13" s="37"/>
      <c r="I13" s="37"/>
      <c r="J13" s="37"/>
      <c r="K13" s="37"/>
      <c r="L13" s="40" t="s">
        <v>141</v>
      </c>
      <c r="M13" s="40"/>
      <c r="N13" s="40"/>
    </row>
    <row r="14" spans="2:14" s="39" customFormat="1">
      <c r="B14" s="37"/>
      <c r="C14" s="37"/>
      <c r="D14" s="37"/>
      <c r="E14" s="37"/>
      <c r="F14" s="37"/>
      <c r="G14" s="37"/>
      <c r="H14" s="37"/>
      <c r="I14" s="37"/>
      <c r="J14" s="37"/>
      <c r="K14" s="37"/>
      <c r="L14" s="40" t="s">
        <v>142</v>
      </c>
      <c r="M14" s="40"/>
      <c r="N14" s="40"/>
    </row>
    <row r="15" spans="2:14" s="39" customFormat="1">
      <c r="B15" s="35" t="s">
        <v>26</v>
      </c>
      <c r="C15" s="37"/>
      <c r="D15" s="37"/>
      <c r="E15" s="37"/>
      <c r="F15" s="37"/>
      <c r="G15" s="37"/>
      <c r="H15" s="37"/>
      <c r="I15" s="37"/>
      <c r="J15" s="37"/>
      <c r="K15" s="57" t="s">
        <v>234</v>
      </c>
      <c r="L15" s="40" t="s">
        <v>143</v>
      </c>
      <c r="M15" s="40"/>
      <c r="N15" s="40"/>
    </row>
    <row r="16" spans="2:14" s="39" customFormat="1">
      <c r="B16" s="37" t="s">
        <v>121</v>
      </c>
      <c r="C16" s="37"/>
      <c r="D16" s="37"/>
      <c r="E16" s="37"/>
      <c r="F16" s="37"/>
      <c r="G16" s="37"/>
      <c r="H16" s="37"/>
      <c r="I16" s="37"/>
      <c r="J16" s="37"/>
      <c r="K16" s="37"/>
      <c r="L16" s="40" t="s">
        <v>144</v>
      </c>
      <c r="M16" s="40"/>
      <c r="N16" s="40"/>
    </row>
    <row r="17" spans="2:14" s="39" customFormat="1">
      <c r="B17" s="37" t="s">
        <v>122</v>
      </c>
      <c r="C17" s="37"/>
      <c r="D17" s="37"/>
      <c r="E17" s="37"/>
      <c r="F17" s="37"/>
      <c r="G17" s="37"/>
      <c r="H17" s="37"/>
      <c r="I17" s="37"/>
      <c r="J17" s="37"/>
      <c r="K17" s="57" t="s">
        <v>234</v>
      </c>
      <c r="L17" s="40" t="s">
        <v>145</v>
      </c>
      <c r="M17" s="40"/>
      <c r="N17" s="40"/>
    </row>
    <row r="18" spans="2:14" s="39" customFormat="1">
      <c r="B18" s="37"/>
      <c r="C18" s="37"/>
      <c r="D18" s="37"/>
      <c r="E18" s="37"/>
      <c r="F18" s="37"/>
      <c r="G18" s="37"/>
      <c r="H18" s="37"/>
      <c r="I18" s="37"/>
      <c r="J18" s="37"/>
      <c r="K18" s="37"/>
      <c r="L18" s="40" t="s">
        <v>146</v>
      </c>
      <c r="M18" s="40"/>
      <c r="N18" s="40"/>
    </row>
    <row r="19" spans="2:14" s="39" customFormat="1">
      <c r="B19" s="35" t="s">
        <v>31</v>
      </c>
      <c r="C19" s="37"/>
      <c r="D19" s="37"/>
      <c r="E19" s="37"/>
      <c r="F19" s="37"/>
      <c r="G19" s="37"/>
      <c r="H19" s="37"/>
      <c r="I19" s="37"/>
      <c r="J19" s="37"/>
      <c r="K19" s="57" t="s">
        <v>234</v>
      </c>
      <c r="L19" s="40" t="s">
        <v>147</v>
      </c>
      <c r="M19" s="40"/>
      <c r="N19" s="40"/>
    </row>
    <row r="20" spans="2:14" s="39" customFormat="1">
      <c r="B20" s="37" t="s">
        <v>123</v>
      </c>
      <c r="C20" s="37"/>
      <c r="D20" s="37"/>
      <c r="E20" s="37"/>
      <c r="F20" s="37"/>
      <c r="G20" s="37"/>
      <c r="H20" s="37"/>
      <c r="I20" s="37"/>
      <c r="J20" s="37"/>
      <c r="K20" s="37"/>
      <c r="L20" s="40" t="s">
        <v>148</v>
      </c>
      <c r="M20" s="40"/>
      <c r="N20" s="40"/>
    </row>
    <row r="21" spans="2:14" s="39" customFormat="1">
      <c r="B21" s="37" t="s">
        <v>124</v>
      </c>
      <c r="C21" s="37"/>
      <c r="D21" s="37"/>
      <c r="E21" s="37"/>
      <c r="F21" s="37"/>
      <c r="G21" s="37"/>
      <c r="H21" s="37"/>
      <c r="I21" s="37"/>
      <c r="J21" s="37"/>
      <c r="K21" s="37"/>
      <c r="L21" s="40" t="s">
        <v>149</v>
      </c>
      <c r="M21" s="40"/>
      <c r="N21" s="40"/>
    </row>
    <row r="22" spans="2:14" s="39" customFormat="1">
      <c r="B22" s="37" t="s">
        <v>125</v>
      </c>
      <c r="C22" s="37"/>
      <c r="D22" s="37"/>
      <c r="E22" s="37"/>
      <c r="F22" s="37"/>
      <c r="G22" s="37"/>
      <c r="H22" s="37"/>
      <c r="I22" s="37"/>
      <c r="J22" s="37"/>
      <c r="K22" s="37"/>
      <c r="L22" s="40"/>
      <c r="M22" s="40"/>
      <c r="N22" s="40"/>
    </row>
    <row r="23" spans="2:14" s="39" customFormat="1">
      <c r="B23" s="37"/>
      <c r="C23" s="37"/>
      <c r="D23" s="37"/>
      <c r="E23" s="37"/>
      <c r="F23" s="37"/>
      <c r="G23" s="37"/>
      <c r="H23" s="37"/>
      <c r="I23" s="37"/>
      <c r="J23" s="37"/>
      <c r="K23" s="41"/>
      <c r="L23" s="40"/>
      <c r="M23" s="40"/>
      <c r="N23" s="40"/>
    </row>
    <row r="24" spans="2:14" s="39" customFormat="1">
      <c r="B24" s="35" t="s">
        <v>150</v>
      </c>
      <c r="C24" s="37"/>
      <c r="D24" s="37"/>
      <c r="E24" s="37"/>
      <c r="F24" s="37"/>
      <c r="G24" s="37"/>
      <c r="H24" s="37"/>
      <c r="I24" s="37"/>
      <c r="J24" s="37"/>
      <c r="K24" s="37"/>
      <c r="L24" s="40"/>
      <c r="M24" s="40"/>
      <c r="N24" s="40"/>
    </row>
    <row r="25" spans="2:14" s="39" customFormat="1">
      <c r="B25" s="37" t="s">
        <v>159</v>
      </c>
      <c r="C25" s="37"/>
      <c r="D25" s="37"/>
      <c r="E25" s="37"/>
      <c r="F25" s="37"/>
      <c r="G25" s="37"/>
      <c r="H25" s="37"/>
      <c r="I25" s="37"/>
      <c r="J25" s="37"/>
      <c r="K25" s="41"/>
      <c r="L25" s="40"/>
      <c r="M25" s="40"/>
      <c r="N25" s="40"/>
    </row>
    <row r="26" spans="2:14" s="39" customFormat="1">
      <c r="B26" s="37" t="s">
        <v>160</v>
      </c>
      <c r="C26" s="37"/>
      <c r="D26" s="37"/>
      <c r="E26" s="37"/>
      <c r="F26" s="37"/>
      <c r="G26" s="37"/>
      <c r="H26" s="37"/>
      <c r="I26" s="37"/>
      <c r="J26" s="37"/>
      <c r="K26" s="37"/>
      <c r="L26" s="40"/>
      <c r="M26" s="40"/>
      <c r="N26" s="40"/>
    </row>
    <row r="27" spans="2:14" s="39" customFormat="1">
      <c r="B27" s="37" t="s">
        <v>161</v>
      </c>
      <c r="C27" s="37"/>
      <c r="D27" s="37"/>
      <c r="E27" s="37"/>
      <c r="F27" s="37"/>
      <c r="G27" s="37"/>
      <c r="H27" s="37"/>
      <c r="I27" s="37"/>
      <c r="J27" s="37"/>
      <c r="K27" s="41"/>
      <c r="L27" s="40"/>
      <c r="M27" s="40"/>
      <c r="N27" s="40"/>
    </row>
    <row r="28" spans="2:14" s="39" customFormat="1">
      <c r="B28" s="37"/>
      <c r="C28" s="37"/>
      <c r="D28" s="37"/>
      <c r="E28" s="37"/>
      <c r="F28" s="37"/>
      <c r="G28" s="37"/>
      <c r="H28" s="37"/>
      <c r="I28" s="37"/>
      <c r="J28" s="37"/>
      <c r="K28" s="37"/>
      <c r="L28" s="40"/>
      <c r="M28" s="40"/>
      <c r="N28" s="40"/>
    </row>
    <row r="29" spans="2:14" s="39" customFormat="1">
      <c r="B29" s="35" t="s">
        <v>87</v>
      </c>
      <c r="C29" s="37"/>
      <c r="D29" s="37"/>
      <c r="E29" s="37"/>
      <c r="F29" s="37"/>
      <c r="G29" s="37"/>
      <c r="H29" s="37"/>
      <c r="I29" s="37"/>
      <c r="J29" s="37"/>
      <c r="K29" s="37"/>
      <c r="L29" s="40"/>
      <c r="M29" s="40"/>
      <c r="N29" s="40"/>
    </row>
    <row r="30" spans="2:14" s="39" customFormat="1">
      <c r="B30" s="37" t="s">
        <v>126</v>
      </c>
      <c r="C30" s="37"/>
      <c r="D30" s="37"/>
      <c r="E30" s="37"/>
      <c r="F30" s="37"/>
      <c r="G30" s="37"/>
      <c r="H30" s="37"/>
      <c r="I30" s="37"/>
      <c r="J30" s="37"/>
      <c r="K30" s="37"/>
      <c r="L30" s="38"/>
      <c r="M30" s="40"/>
      <c r="N30" s="40"/>
    </row>
    <row r="31" spans="2:14" s="39" customFormat="1">
      <c r="B31" s="37" t="s">
        <v>127</v>
      </c>
      <c r="C31" s="37"/>
      <c r="D31" s="37"/>
      <c r="E31" s="37"/>
      <c r="F31" s="37"/>
      <c r="G31" s="37"/>
      <c r="H31" s="37"/>
      <c r="I31" s="37"/>
      <c r="J31" s="37"/>
      <c r="K31" s="37"/>
      <c r="L31" s="38"/>
      <c r="M31" s="38"/>
      <c r="N31" s="38"/>
    </row>
    <row r="32" spans="2:14" s="39" customFormat="1">
      <c r="B32" s="37" t="s">
        <v>128</v>
      </c>
      <c r="C32" s="37"/>
      <c r="D32" s="37"/>
      <c r="E32" s="37"/>
      <c r="F32" s="37"/>
      <c r="G32" s="37"/>
      <c r="H32" s="37"/>
      <c r="I32" s="37"/>
      <c r="J32" s="37"/>
      <c r="K32" s="37"/>
      <c r="L32" s="37"/>
      <c r="M32" s="38"/>
      <c r="N32" s="38"/>
    </row>
    <row r="33" spans="2:14" s="39" customFormat="1">
      <c r="B33" s="37" t="s">
        <v>129</v>
      </c>
      <c r="C33" s="37"/>
      <c r="D33" s="37"/>
      <c r="E33" s="37"/>
      <c r="F33" s="37"/>
      <c r="G33" s="37"/>
      <c r="H33" s="37"/>
      <c r="I33" s="37"/>
      <c r="J33" s="37"/>
      <c r="K33" s="37"/>
      <c r="L33" s="37"/>
      <c r="M33" s="37"/>
      <c r="N33" s="37"/>
    </row>
    <row r="34" spans="2:14" s="39" customFormat="1">
      <c r="B34" s="37"/>
      <c r="C34" s="37"/>
      <c r="D34" s="37"/>
      <c r="E34" s="37"/>
      <c r="F34" s="37"/>
      <c r="G34" s="37"/>
      <c r="H34" s="37"/>
      <c r="I34" s="37"/>
      <c r="J34" s="37"/>
      <c r="K34" s="37"/>
      <c r="L34" s="37"/>
      <c r="M34" s="37"/>
      <c r="N34" s="37"/>
    </row>
    <row r="35" spans="2:14" s="39" customFormat="1">
      <c r="B35" s="35" t="s">
        <v>63</v>
      </c>
      <c r="C35" s="37"/>
      <c r="D35" s="37"/>
      <c r="E35" s="37"/>
      <c r="F35" s="37"/>
      <c r="G35" s="37"/>
      <c r="H35" s="37"/>
      <c r="I35" s="37"/>
      <c r="J35" s="37"/>
      <c r="K35" s="37"/>
      <c r="L35" s="37"/>
      <c r="M35" s="37"/>
      <c r="N35" s="37"/>
    </row>
    <row r="36" spans="2:14" s="39" customFormat="1">
      <c r="B36" s="37" t="s">
        <v>130</v>
      </c>
      <c r="C36" s="37"/>
      <c r="D36" s="37"/>
      <c r="E36" s="37"/>
      <c r="F36" s="37"/>
      <c r="G36" s="37"/>
      <c r="H36" s="37"/>
      <c r="I36" s="37"/>
      <c r="J36" s="37"/>
      <c r="K36" s="37"/>
      <c r="L36" s="37"/>
      <c r="M36" s="37"/>
      <c r="N36" s="37"/>
    </row>
    <row r="37" spans="2:14" s="39" customFormat="1">
      <c r="B37" s="37" t="s">
        <v>131</v>
      </c>
      <c r="C37" s="37"/>
      <c r="D37" s="37"/>
      <c r="E37" s="37"/>
      <c r="F37" s="37"/>
      <c r="G37" s="37"/>
      <c r="H37" s="37"/>
      <c r="I37" s="37"/>
      <c r="J37" s="37"/>
      <c r="K37" s="37"/>
      <c r="L37" s="37"/>
      <c r="M37" s="37"/>
      <c r="N37" s="37"/>
    </row>
    <row r="38" spans="2:14" s="39" customFormat="1">
      <c r="B38" s="37" t="s">
        <v>132</v>
      </c>
      <c r="C38" s="37"/>
      <c r="D38" s="37"/>
      <c r="E38" s="37"/>
      <c r="F38" s="37"/>
      <c r="G38" s="37"/>
      <c r="H38" s="37"/>
      <c r="I38" s="37"/>
      <c r="J38" s="37"/>
      <c r="K38" s="37"/>
      <c r="L38" s="37"/>
      <c r="M38" s="37"/>
      <c r="N38" s="37"/>
    </row>
    <row r="39" spans="2:14" s="39" customFormat="1">
      <c r="B39" s="37" t="s">
        <v>133</v>
      </c>
      <c r="C39" s="37"/>
      <c r="D39" s="37"/>
      <c r="E39" s="37"/>
      <c r="F39" s="37"/>
      <c r="G39" s="37"/>
      <c r="H39" s="37"/>
      <c r="I39" s="37"/>
      <c r="J39" s="37"/>
      <c r="K39" s="37"/>
      <c r="L39" s="37"/>
      <c r="M39" s="37"/>
      <c r="N39" s="37"/>
    </row>
    <row r="40" spans="2:14" s="39" customFormat="1">
      <c r="B40" s="37"/>
      <c r="C40" s="37"/>
      <c r="D40" s="37"/>
      <c r="E40" s="37"/>
      <c r="F40" s="37"/>
      <c r="G40" s="37"/>
      <c r="H40" s="37"/>
      <c r="I40" s="37"/>
      <c r="J40" s="37"/>
      <c r="K40" s="37"/>
      <c r="L40" s="37"/>
      <c r="M40" s="37"/>
      <c r="N40" s="37"/>
    </row>
    <row r="41" spans="2:14" s="39" customFormat="1">
      <c r="B41" s="35" t="s">
        <v>103</v>
      </c>
      <c r="C41" s="37"/>
      <c r="D41" s="37"/>
      <c r="E41" s="37"/>
      <c r="F41" s="37"/>
      <c r="G41" s="37"/>
      <c r="H41" s="37"/>
      <c r="I41" s="37"/>
      <c r="J41" s="37"/>
      <c r="K41" s="37"/>
      <c r="L41" s="37"/>
      <c r="M41" s="37"/>
      <c r="N41" s="37"/>
    </row>
    <row r="42" spans="2:14" s="39" customFormat="1">
      <c r="B42" s="37" t="s">
        <v>135</v>
      </c>
      <c r="C42" s="37"/>
      <c r="D42" s="37"/>
      <c r="E42" s="37"/>
      <c r="F42" s="37"/>
      <c r="G42" s="37"/>
      <c r="H42" s="37"/>
      <c r="I42" s="37"/>
      <c r="J42" s="37"/>
      <c r="K42" s="37"/>
      <c r="L42" s="37"/>
      <c r="M42" s="37"/>
      <c r="N42" s="37"/>
    </row>
    <row r="43" spans="2:14" s="39" customFormat="1">
      <c r="B43" s="37" t="s">
        <v>134</v>
      </c>
      <c r="C43" s="37"/>
      <c r="D43" s="37"/>
      <c r="E43" s="37"/>
      <c r="F43" s="37"/>
      <c r="G43" s="37"/>
      <c r="H43" s="37"/>
      <c r="I43" s="37"/>
      <c r="J43" s="37"/>
      <c r="K43" s="37"/>
      <c r="L43" s="37"/>
      <c r="M43" s="37"/>
      <c r="N43" s="37"/>
    </row>
    <row r="44" spans="2:14" s="39" customFormat="1">
      <c r="B44" s="37" t="s">
        <v>226</v>
      </c>
      <c r="C44" s="37"/>
      <c r="D44" s="37"/>
      <c r="E44" s="37"/>
      <c r="F44" s="37"/>
      <c r="G44" s="37"/>
      <c r="H44" s="37"/>
      <c r="I44" s="37"/>
      <c r="J44" s="37"/>
      <c r="K44" s="37"/>
      <c r="L44" s="37"/>
      <c r="M44" s="37"/>
      <c r="N44" s="37"/>
    </row>
    <row r="45" spans="2:14" s="39" customFormat="1">
      <c r="B45" s="37" t="s">
        <v>227</v>
      </c>
      <c r="C45" s="37"/>
      <c r="D45" s="37"/>
      <c r="E45" s="37"/>
      <c r="F45" s="37"/>
      <c r="G45" s="37"/>
      <c r="H45" s="37"/>
      <c r="I45" s="37"/>
      <c r="J45" s="37"/>
      <c r="K45" s="37"/>
      <c r="L45" s="37"/>
      <c r="M45" s="37"/>
      <c r="N45" s="37"/>
    </row>
    <row r="46" spans="2:14" s="39" customFormat="1">
      <c r="B46" s="37" t="s">
        <v>228</v>
      </c>
      <c r="C46" s="37"/>
      <c r="D46" s="37"/>
      <c r="E46" s="37"/>
      <c r="F46" s="37"/>
      <c r="G46" s="37"/>
      <c r="H46" s="37"/>
      <c r="I46" s="37"/>
      <c r="J46" s="37"/>
      <c r="K46" s="37"/>
      <c r="L46" s="37"/>
      <c r="M46" s="37"/>
      <c r="N46" s="37"/>
    </row>
    <row r="47" spans="2:14" s="39" customFormat="1">
      <c r="B47" s="37" t="s">
        <v>229</v>
      </c>
      <c r="C47" s="37"/>
      <c r="D47" s="37"/>
      <c r="E47" s="37"/>
      <c r="F47" s="37"/>
      <c r="G47" s="37"/>
      <c r="H47" s="37"/>
      <c r="I47" s="37"/>
      <c r="J47" s="37"/>
      <c r="K47" s="37"/>
      <c r="L47" s="37"/>
      <c r="M47" s="37"/>
      <c r="N47" s="37"/>
    </row>
    <row r="48" spans="2:14" s="39" customFormat="1">
      <c r="B48" s="37" t="s">
        <v>230</v>
      </c>
      <c r="C48" s="37"/>
      <c r="D48" s="37"/>
      <c r="E48" s="37"/>
      <c r="F48" s="37"/>
      <c r="G48" s="37"/>
      <c r="H48" s="37"/>
      <c r="I48" s="37"/>
      <c r="J48" s="37"/>
      <c r="K48" s="37"/>
      <c r="L48" s="32"/>
      <c r="M48" s="37"/>
      <c r="N48" s="37"/>
    </row>
    <row r="49" spans="2:14">
      <c r="B49" s="32"/>
      <c r="C49" s="32"/>
      <c r="D49" s="32"/>
      <c r="E49" s="32"/>
      <c r="F49" s="32"/>
      <c r="G49" s="32"/>
      <c r="H49" s="32"/>
      <c r="I49" s="32"/>
      <c r="J49" s="32"/>
      <c r="K49" s="32"/>
      <c r="M49" s="32"/>
      <c r="N49" s="32"/>
    </row>
  </sheetData>
  <sheetProtection algorithmName="SHA-512" hashValue="L5DP6voYeTiUh5h9ia3a+07CeDywH9YZSPj6OwyHcE9DGsKwwVUCP4V263JQmALUsN+kKrn7J2Aqqro3ppqQZw==" saltValue="qo1V8zGKYr4xa+OM/WHFYg==" spinCount="100000" sheet="1" objects="1" scenarios="1"/>
  <mergeCells count="3">
    <mergeCell ref="B2:M2"/>
    <mergeCell ref="B5:H5"/>
    <mergeCell ref="B8:I8"/>
  </mergeCells>
  <phoneticPr fontId="0" type="noConversion"/>
  <pageMargins left="0.78740157480314965" right="0.78740157480314965" top="0.98425196850393704" bottom="0.98425196850393704" header="0.51181102362204722" footer="0.51181102362204722"/>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9" r:id="rId4" name="Group Box 15">
              <controlPr defaultSize="0" autoFill="0" autoPict="0">
                <anchor moveWithCells="1">
                  <from>
                    <xdr:col>1</xdr:col>
                    <xdr:colOff>19050</xdr:colOff>
                    <xdr:row>1</xdr:row>
                    <xdr:rowOff>47625</xdr:rowOff>
                  </from>
                  <to>
                    <xdr:col>12</xdr:col>
                    <xdr:colOff>47625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Hauptübersicht</vt:lpstr>
      <vt:lpstr>Planbilanz</vt:lpstr>
      <vt:lpstr>Planerfolg</vt:lpstr>
      <vt:lpstr>MFR und Kennzahlen</vt:lpstr>
      <vt:lpstr>Investitionsplan</vt:lpstr>
      <vt:lpstr>Liquiditätsplan - Statisch</vt:lpstr>
      <vt:lpstr>Liquiditätsplan - Dynamisch</vt:lpstr>
      <vt:lpstr>Info</vt:lpstr>
      <vt:lpstr>Info!Druckbereich</vt:lpstr>
      <vt:lpstr>Investitionsplan!Druckbereich</vt:lpstr>
      <vt:lpstr>'Liquiditätsplan - Dynamisch'!Druckbereich</vt:lpstr>
      <vt:lpstr>'Liquiditätsplan - Statisch'!Druckbereich</vt:lpstr>
      <vt:lpstr>'MFR und Kennzahlen'!Druckbereich</vt:lpstr>
      <vt:lpstr>Planbilanz!Druckbereich</vt:lpstr>
      <vt:lpstr>Planerfolg!Druckbereich</vt:lpstr>
      <vt:lpstr>'Liquiditätsplan - Dynamisch'!Drucktitel</vt:lpstr>
      <vt:lpstr>'Liquiditätsplan - Statisch'!Drucktitel</vt:lpstr>
      <vt:lpstr>Planbilanz!Drucktitel</vt:lpstr>
    </vt:vector>
  </TitlesOfParts>
  <Company>AGI IT Services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Schäfer Jennifer (IZ)</dc:creator>
  <cp:lastModifiedBy>Anna Worbs</cp:lastModifiedBy>
  <cp:lastPrinted>2019-07-19T13:25:00Z</cp:lastPrinted>
  <dcterms:created xsi:type="dcterms:W3CDTF">2001-11-15T12:25:23Z</dcterms:created>
  <dcterms:modified xsi:type="dcterms:W3CDTF">2023-12-20T07:40:20Z</dcterms:modified>
</cp:coreProperties>
</file>